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aveExternalLinkValues="0" checkCompatibility="1"/>
  <bookViews>
    <workbookView xWindow="-1230" yWindow="0" windowWidth="9645" windowHeight="5160" tabRatio="898"/>
  </bookViews>
  <sheets>
    <sheet name="Hoja1" sheetId="27" r:id="rId1"/>
    <sheet name="PERFIL TIPO" sheetId="26" r:id="rId2"/>
    <sheet name="Computo" sheetId="24" r:id="rId3"/>
    <sheet name="Presupuesto" sheetId="8" r:id="rId4"/>
    <sheet name="PLANILLA COTIZACIÓN" sheetId="22" r:id="rId5"/>
    <sheet name="SUELO" sheetId="28" r:id="rId6"/>
    <sheet name="Datos" sheetId="1" r:id="rId7"/>
  </sheets>
  <definedNames>
    <definedName name="_xlnm.Print_Area" localSheetId="2">Computo!$A$1:$F$36</definedName>
    <definedName name="_xlnm.Print_Area" localSheetId="1">'PERFIL TIPO'!$A$1:$Q$40</definedName>
    <definedName name="_xlnm.Print_Area" localSheetId="4">'PLANILLA COTIZACIÓN'!$A$1:$H$30</definedName>
    <definedName name="_xlnm.Print_Area" localSheetId="3">Presupuesto!$A$1:$F$18</definedName>
    <definedName name="_xlnm.Print_Area" localSheetId="5">SUELO!$A$1:$D$243</definedName>
    <definedName name="banquinas" localSheetId="2">#REF!</definedName>
    <definedName name="banquinas" localSheetId="5">#REF!</definedName>
    <definedName name="banquinas">#REF!</definedName>
    <definedName name="item1" localSheetId="2">Computo!#REF!</definedName>
    <definedName name="item1" localSheetId="5">Presupuesto!#REF!</definedName>
    <definedName name="item1">Presupuesto!#REF!</definedName>
    <definedName name="item10" localSheetId="2">Computo!#REF!</definedName>
    <definedName name="item10" localSheetId="5">Presupuesto!#REF!</definedName>
    <definedName name="item10">Presupuesto!#REF!</definedName>
    <definedName name="item11" localSheetId="2">Computo!#REF!</definedName>
    <definedName name="item11" localSheetId="5">Presupuesto!#REF!</definedName>
    <definedName name="item11">Presupuesto!#REF!</definedName>
    <definedName name="item13a" localSheetId="2">Computo!#REF!</definedName>
    <definedName name="item13a" localSheetId="5">Presupuesto!#REF!</definedName>
    <definedName name="item13a">Presupuesto!#REF!</definedName>
    <definedName name="item13b" localSheetId="2">Computo!#REF!</definedName>
    <definedName name="item13b" localSheetId="5">Presupuesto!#REF!</definedName>
    <definedName name="item13b">Presupuesto!#REF!</definedName>
    <definedName name="item13c" localSheetId="2">Computo!#REF!</definedName>
    <definedName name="item13c" localSheetId="5">Presupuesto!#REF!</definedName>
    <definedName name="item13c">Presupuesto!#REF!</definedName>
    <definedName name="item14" localSheetId="2">Computo!#REF!</definedName>
    <definedName name="item14" localSheetId="5">Presupuesto!#REF!</definedName>
    <definedName name="item14">Presupuesto!#REF!</definedName>
    <definedName name="item15" localSheetId="2">Computo!#REF!</definedName>
    <definedName name="item15" localSheetId="5">Presupuesto!#REF!</definedName>
    <definedName name="item15">Presupuesto!#REF!</definedName>
    <definedName name="item16" localSheetId="2">Computo!#REF!</definedName>
    <definedName name="item16" localSheetId="5">Presupuesto!#REF!</definedName>
    <definedName name="item16">Presupuesto!#REF!</definedName>
    <definedName name="item17" localSheetId="2">Computo!#REF!</definedName>
    <definedName name="item17" localSheetId="5">Presupuesto!#REF!</definedName>
    <definedName name="item17">Presupuesto!#REF!</definedName>
    <definedName name="item18" localSheetId="2">Computo!#REF!</definedName>
    <definedName name="item18" localSheetId="5">Presupuesto!#REF!</definedName>
    <definedName name="item18">Presupuesto!#REF!</definedName>
    <definedName name="item2" localSheetId="2">Computo!#REF!</definedName>
    <definedName name="item2" localSheetId="5">Presupuesto!#REF!</definedName>
    <definedName name="item2">Presupuesto!#REF!</definedName>
    <definedName name="item20" localSheetId="2">Computo!#REF!</definedName>
    <definedName name="item20" localSheetId="5">Presupuesto!#REF!</definedName>
    <definedName name="item20">Presupuesto!#REF!</definedName>
    <definedName name="ITEM21" localSheetId="2">Computo!#REF!</definedName>
    <definedName name="ITEM21" localSheetId="5">Presupuesto!#REF!</definedName>
    <definedName name="ITEM21">Presupuesto!#REF!</definedName>
    <definedName name="item22" localSheetId="2">Computo!#REF!</definedName>
    <definedName name="item22" localSheetId="5">Presupuesto!#REF!</definedName>
    <definedName name="item22">Presupuesto!#REF!</definedName>
    <definedName name="ITEM23" localSheetId="2">Computo!#REF!</definedName>
    <definedName name="ITEM23" localSheetId="5">Presupuesto!#REF!</definedName>
    <definedName name="ITEM23">Presupuesto!#REF!</definedName>
    <definedName name="item25" localSheetId="2">Computo!#REF!</definedName>
    <definedName name="item25" localSheetId="5">Presupuesto!#REF!</definedName>
    <definedName name="item25">Presupuesto!#REF!</definedName>
    <definedName name="item26" localSheetId="2">Computo!#REF!</definedName>
    <definedName name="item26" localSheetId="5">Presupuesto!#REF!</definedName>
    <definedName name="item26">Presupuesto!#REF!</definedName>
    <definedName name="item27a" localSheetId="2">Computo!#REF!</definedName>
    <definedName name="item27a" localSheetId="5">Presupuesto!#REF!</definedName>
    <definedName name="item27a">Presupuesto!#REF!</definedName>
    <definedName name="item27b" localSheetId="2">Computo!#REF!</definedName>
    <definedName name="item27b" localSheetId="5">Presupuesto!#REF!</definedName>
    <definedName name="item27b">Presupuesto!#REF!</definedName>
    <definedName name="item3" localSheetId="2">Computo!#REF!</definedName>
    <definedName name="item3" localSheetId="5">Presupuesto!#REF!</definedName>
    <definedName name="item3">Presupuesto!#REF!</definedName>
    <definedName name="item3a" localSheetId="2">Computo!#REF!</definedName>
    <definedName name="item3a" localSheetId="5">Presupuesto!#REF!</definedName>
    <definedName name="item3a">Presupuesto!#REF!</definedName>
    <definedName name="ITEM3B" localSheetId="2">Computo!#REF!</definedName>
    <definedName name="ITEM3B" localSheetId="5">Presupuesto!#REF!</definedName>
    <definedName name="ITEM3B">Presupuesto!#REF!</definedName>
    <definedName name="item4" localSheetId="2">Computo!#REF!</definedName>
    <definedName name="item4" localSheetId="5">Presupuesto!#REF!</definedName>
    <definedName name="item4">Presupuesto!#REF!</definedName>
    <definedName name="item5" localSheetId="2">Computo!#REF!</definedName>
    <definedName name="item5" localSheetId="5">Presupuesto!#REF!</definedName>
    <definedName name="item5">Presupuesto!#REF!</definedName>
    <definedName name="item6" localSheetId="2">Computo!#REF!</definedName>
    <definedName name="item6" localSheetId="5">Presupuesto!#REF!</definedName>
    <definedName name="item6">Presupuesto!#REF!</definedName>
    <definedName name="item7" localSheetId="2">Computo!#REF!</definedName>
    <definedName name="item7" localSheetId="5">Presupuesto!#REF!</definedName>
    <definedName name="item7">Presupuesto!#REF!</definedName>
    <definedName name="item7A" localSheetId="2">Computo!#REF!</definedName>
    <definedName name="item7A" localSheetId="5">Presupuesto!#REF!</definedName>
    <definedName name="item7A">Presupuesto!#REF!</definedName>
    <definedName name="item7B" localSheetId="2">Computo!#REF!</definedName>
    <definedName name="item7B" localSheetId="5">Presupuesto!#REF!</definedName>
    <definedName name="item7B">Presupuesto!#REF!</definedName>
    <definedName name="item8" localSheetId="2">Computo!$F$23</definedName>
    <definedName name="item8" localSheetId="5">Presupuesto!#REF!</definedName>
    <definedName name="item8">Presupuesto!#REF!</definedName>
    <definedName name="item9" localSheetId="2">Computo!#REF!</definedName>
    <definedName name="item9" localSheetId="5">Presupuesto!#REF!</definedName>
    <definedName name="item9">Presupuesto!#REF!</definedName>
    <definedName name="itep1" localSheetId="2">Computo!$F$77</definedName>
    <definedName name="itep1">Presupuesto!$E$76</definedName>
    <definedName name="itep3" localSheetId="2">Computo!$F$83</definedName>
    <definedName name="itep3">Presupuesto!$E$82</definedName>
    <definedName name="itep4" localSheetId="2">Computo!$F$86</definedName>
    <definedName name="itep4">Presupuesto!$E$85</definedName>
    <definedName name="itep5" localSheetId="2">Computo!$F$89</definedName>
    <definedName name="itep5">Presupuesto!$E$88</definedName>
    <definedName name="itep6" localSheetId="2">Computo!$F$92</definedName>
    <definedName name="itep6">Presupuesto!$E$91</definedName>
    <definedName name="itep7" localSheetId="2">Computo!$F$95</definedName>
    <definedName name="itep7">Presupuesto!$E$94</definedName>
    <definedName name="itep8" localSheetId="2">Computo!$F$98</definedName>
    <definedName name="itep8">Presupuesto!$E$97</definedName>
    <definedName name="itep9" localSheetId="2">Computo!$F$102</definedName>
    <definedName name="itep9">Presupuesto!$E$101</definedName>
    <definedName name="LABORABLES" localSheetId="5">#REF!</definedName>
    <definedName name="LABORABLES">#REF!</definedName>
    <definedName name="MOV1A" localSheetId="5">#REF!</definedName>
    <definedName name="MOV1A">#REF!</definedName>
    <definedName name="MOV1B" localSheetId="5">#REF!</definedName>
    <definedName name="MOV1B">#REF!</definedName>
    <definedName name="MOV2A" localSheetId="5">#REF!</definedName>
    <definedName name="MOV2A">#REF!</definedName>
    <definedName name="MOV2B" localSheetId="5">#REF!</definedName>
    <definedName name="MOV2B">#REF!</definedName>
    <definedName name="movil2" localSheetId="5">#REF!</definedName>
    <definedName name="movil2">#REF!</definedName>
    <definedName name="no">Datos!$F$11</definedName>
    <definedName name="PRODUCCION" localSheetId="2">#REF!</definedName>
    <definedName name="PRODUCCION" localSheetId="5">#REF!</definedName>
    <definedName name="PRODUCCION">#REF!</definedName>
    <definedName name="_xlnm.Print_Titles" localSheetId="2">Computo!$8:$12</definedName>
    <definedName name="_xlnm.Print_Titles" localSheetId="3">Presupuesto!$9:$13</definedName>
    <definedName name="_xlnm.Print_Titles" localSheetId="5">SUELO!$1:$8</definedName>
  </definedNames>
  <calcPr calcId="124519"/>
</workbook>
</file>

<file path=xl/calcChain.xml><?xml version="1.0" encoding="utf-8"?>
<calcChain xmlns="http://schemas.openxmlformats.org/spreadsheetml/2006/main">
  <c r="I30" i="8"/>
  <c r="G31"/>
  <c r="B33"/>
  <c r="E14" i="24"/>
  <c r="M30"/>
  <c r="K31"/>
  <c r="K26"/>
  <c r="J15"/>
  <c r="F36" i="8"/>
  <c r="B18" i="24"/>
  <c r="K6"/>
  <c r="E36" i="8"/>
  <c r="E16"/>
  <c r="E15"/>
  <c r="E14"/>
  <c r="E22"/>
  <c r="E21"/>
  <c r="E20"/>
  <c r="F35"/>
  <c r="F34"/>
  <c r="F28"/>
  <c r="F29"/>
  <c r="F30"/>
  <c r="H190" i="28"/>
  <c r="B21" i="22"/>
  <c r="B17" i="8"/>
  <c r="F32" i="24"/>
  <c r="E12" i="28"/>
  <c r="E16"/>
  <c r="E17"/>
  <c r="E18"/>
  <c r="E19"/>
  <c r="E26"/>
  <c r="E27"/>
  <c r="E39"/>
  <c r="E40"/>
  <c r="E43"/>
  <c r="E48"/>
  <c r="E49"/>
  <c r="E50"/>
  <c r="E51"/>
  <c r="E58"/>
  <c r="E59"/>
  <c r="E71"/>
  <c r="E72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11"/>
  <c r="C12"/>
  <c r="D11"/>
  <c r="C13"/>
  <c r="E13" s="1"/>
  <c r="C14"/>
  <c r="E14" s="1"/>
  <c r="C15"/>
  <c r="E15" s="1"/>
  <c r="C16"/>
  <c r="C17"/>
  <c r="C18"/>
  <c r="C19"/>
  <c r="C20"/>
  <c r="E20" s="1"/>
  <c r="C21"/>
  <c r="E21" s="1"/>
  <c r="C22"/>
  <c r="E22" s="1"/>
  <c r="C23"/>
  <c r="E23" s="1"/>
  <c r="C24"/>
  <c r="E24" s="1"/>
  <c r="C25"/>
  <c r="E25" s="1"/>
  <c r="C26"/>
  <c r="C27"/>
  <c r="C28"/>
  <c r="E28" s="1"/>
  <c r="C29"/>
  <c r="E29" s="1"/>
  <c r="C30"/>
  <c r="E30" s="1"/>
  <c r="C31"/>
  <c r="E31" s="1"/>
  <c r="C32"/>
  <c r="E32" s="1"/>
  <c r="C33"/>
  <c r="E33" s="1"/>
  <c r="C34"/>
  <c r="E34" s="1"/>
  <c r="C35"/>
  <c r="E35" s="1"/>
  <c r="C36"/>
  <c r="E36" s="1"/>
  <c r="C37"/>
  <c r="E37" s="1"/>
  <c r="C38"/>
  <c r="E38" s="1"/>
  <c r="C39"/>
  <c r="C40"/>
  <c r="C41"/>
  <c r="E41" s="1"/>
  <c r="C42"/>
  <c r="E42" s="1"/>
  <c r="C43"/>
  <c r="C44"/>
  <c r="E44" s="1"/>
  <c r="C45"/>
  <c r="E45" s="1"/>
  <c r="C46"/>
  <c r="E46" s="1"/>
  <c r="C47"/>
  <c r="E47" s="1"/>
  <c r="C48"/>
  <c r="C49"/>
  <c r="C50"/>
  <c r="C51"/>
  <c r="C52"/>
  <c r="E52" s="1"/>
  <c r="C53"/>
  <c r="E53" s="1"/>
  <c r="C54"/>
  <c r="E54" s="1"/>
  <c r="C55"/>
  <c r="E55" s="1"/>
  <c r="C56"/>
  <c r="E56" s="1"/>
  <c r="C57"/>
  <c r="E57" s="1"/>
  <c r="C58"/>
  <c r="C59"/>
  <c r="C60"/>
  <c r="E60" s="1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C72"/>
  <c r="C73"/>
  <c r="E73" s="1"/>
  <c r="C74"/>
  <c r="E74" s="1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L246"/>
  <c r="F245"/>
  <c r="F244"/>
  <c r="I243" s="1"/>
  <c r="F243"/>
  <c r="I10"/>
  <c r="H10"/>
  <c r="D10" s="1"/>
  <c r="G10"/>
  <c r="G11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5"/>
  <c r="A3"/>
  <c r="A1"/>
  <c r="F9" i="27"/>
  <c r="J244"/>
  <c r="E8"/>
  <c r="D21" i="22" l="1"/>
  <c r="D17" i="8"/>
  <c r="F17" s="1"/>
  <c r="E243" i="28"/>
  <c r="G12"/>
  <c r="H11"/>
  <c r="D242" i="27"/>
  <c r="D243"/>
  <c r="G241" s="1"/>
  <c r="G8" s="1"/>
  <c r="D241"/>
  <c r="F8"/>
  <c r="C8" s="1"/>
  <c r="E9"/>
  <c r="C9" s="1"/>
  <c r="A2"/>
  <c r="A3"/>
  <c r="A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H37" i="26"/>
  <c r="H38"/>
  <c r="H36"/>
  <c r="A5" i="8"/>
  <c r="B16"/>
  <c r="B20" i="22" s="1"/>
  <c r="A16" i="8"/>
  <c r="A20" i="22" s="1"/>
  <c r="B15" i="8"/>
  <c r="B19" i="22" s="1"/>
  <c r="A15" i="8"/>
  <c r="A19" i="22" s="1"/>
  <c r="B14" i="8"/>
  <c r="B18" i="22" s="1"/>
  <c r="A14" i="8"/>
  <c r="B25" i="24"/>
  <c r="A5"/>
  <c r="A6"/>
  <c r="A4"/>
  <c r="F3" i="22"/>
  <c r="B27" i="24"/>
  <c r="A8" i="8"/>
  <c r="A7"/>
  <c r="A6"/>
  <c r="E21" i="24" l="1"/>
  <c r="F22" s="1"/>
  <c r="D15" i="8" s="1"/>
  <c r="D19" i="22" s="1"/>
  <c r="H12" i="28"/>
  <c r="D12" s="1"/>
  <c r="G13"/>
  <c r="E10" i="27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E224" s="1"/>
  <c r="E225" s="1"/>
  <c r="E226" s="1"/>
  <c r="E227" s="1"/>
  <c r="E228" s="1"/>
  <c r="E229" s="1"/>
  <c r="E230" s="1"/>
  <c r="E231" s="1"/>
  <c r="E232" s="1"/>
  <c r="E233" s="1"/>
  <c r="E234" s="1"/>
  <c r="E235" s="1"/>
  <c r="E236" s="1"/>
  <c r="E237" s="1"/>
  <c r="E238" s="1"/>
  <c r="E239" s="1"/>
  <c r="E240" s="1"/>
  <c r="F240" s="1"/>
  <c r="C240" s="1"/>
  <c r="E28" i="24"/>
  <c r="F29" s="1"/>
  <c r="D16" i="8" s="1"/>
  <c r="D7" i="22"/>
  <c r="D6"/>
  <c r="D5"/>
  <c r="F15" i="8" l="1"/>
  <c r="D20" i="22"/>
  <c r="F16" i="8"/>
  <c r="H13" i="28"/>
  <c r="D13" s="1"/>
  <c r="G14"/>
  <c r="F16" i="27"/>
  <c r="C16" s="1"/>
  <c r="F43"/>
  <c r="C43" s="1"/>
  <c r="F11"/>
  <c r="C11" s="1"/>
  <c r="F20"/>
  <c r="C20" s="1"/>
  <c r="F79"/>
  <c r="C79" s="1"/>
  <c r="F72"/>
  <c r="C72" s="1"/>
  <c r="F64"/>
  <c r="C64" s="1"/>
  <c r="F63"/>
  <c r="C63" s="1"/>
  <c r="F38"/>
  <c r="C38" s="1"/>
  <c r="F47"/>
  <c r="C47" s="1"/>
  <c r="F30"/>
  <c r="C30" s="1"/>
  <c r="F128"/>
  <c r="C128" s="1"/>
  <c r="F22"/>
  <c r="C22" s="1"/>
  <c r="F80"/>
  <c r="C80" s="1"/>
  <c r="F26"/>
  <c r="C26" s="1"/>
  <c r="F120"/>
  <c r="C120" s="1"/>
  <c r="F31"/>
  <c r="C31" s="1"/>
  <c r="F101"/>
  <c r="C101" s="1"/>
  <c r="F139"/>
  <c r="C139" s="1"/>
  <c r="F141"/>
  <c r="C141" s="1"/>
  <c r="F180"/>
  <c r="C180" s="1"/>
  <c r="F14"/>
  <c r="C14" s="1"/>
  <c r="F142"/>
  <c r="C142" s="1"/>
  <c r="F125"/>
  <c r="C125" s="1"/>
  <c r="F163"/>
  <c r="C163" s="1"/>
  <c r="F178"/>
  <c r="C178" s="1"/>
  <c r="F129"/>
  <c r="C129" s="1"/>
  <c r="F55"/>
  <c r="C55" s="1"/>
  <c r="F191"/>
  <c r="C191" s="1"/>
  <c r="F188"/>
  <c r="C188" s="1"/>
  <c r="F226"/>
  <c r="C226" s="1"/>
  <c r="F112"/>
  <c r="C112" s="1"/>
  <c r="F176"/>
  <c r="C176" s="1"/>
  <c r="F151"/>
  <c r="C151" s="1"/>
  <c r="F77"/>
  <c r="C77" s="1"/>
  <c r="F100"/>
  <c r="C100" s="1"/>
  <c r="F115"/>
  <c r="C115" s="1"/>
  <c r="F122"/>
  <c r="C122" s="1"/>
  <c r="F109"/>
  <c r="C109" s="1"/>
  <c r="F148"/>
  <c r="C148" s="1"/>
  <c r="F187"/>
  <c r="C187" s="1"/>
  <c r="F234"/>
  <c r="C234" s="1"/>
  <c r="F70"/>
  <c r="C70" s="1"/>
  <c r="F134"/>
  <c r="C134" s="1"/>
  <c r="F198"/>
  <c r="C198" s="1"/>
  <c r="F85"/>
  <c r="C85" s="1"/>
  <c r="F108"/>
  <c r="C108" s="1"/>
  <c r="F131"/>
  <c r="C131" s="1"/>
  <c r="F146"/>
  <c r="C146" s="1"/>
  <c r="F57"/>
  <c r="C57" s="1"/>
  <c r="F121"/>
  <c r="C121" s="1"/>
  <c r="F185"/>
  <c r="C185" s="1"/>
  <c r="F39"/>
  <c r="C39" s="1"/>
  <c r="F175"/>
  <c r="C175" s="1"/>
  <c r="F149"/>
  <c r="C149" s="1"/>
  <c r="F156"/>
  <c r="C156" s="1"/>
  <c r="F179"/>
  <c r="C179" s="1"/>
  <c r="F194"/>
  <c r="C194" s="1"/>
  <c r="F40"/>
  <c r="C40" s="1"/>
  <c r="F104"/>
  <c r="C104" s="1"/>
  <c r="F168"/>
  <c r="C168" s="1"/>
  <c r="F232"/>
  <c r="C232" s="1"/>
  <c r="F135"/>
  <c r="C135" s="1"/>
  <c r="F45"/>
  <c r="C45" s="1"/>
  <c r="F68"/>
  <c r="C68" s="1"/>
  <c r="F83"/>
  <c r="C83" s="1"/>
  <c r="F90"/>
  <c r="C90" s="1"/>
  <c r="F69"/>
  <c r="C69" s="1"/>
  <c r="F116"/>
  <c r="C116" s="1"/>
  <c r="F147"/>
  <c r="C147" s="1"/>
  <c r="F202"/>
  <c r="C202" s="1"/>
  <c r="F62"/>
  <c r="C62" s="1"/>
  <c r="F126"/>
  <c r="C126" s="1"/>
  <c r="F190"/>
  <c r="C190" s="1"/>
  <c r="F53"/>
  <c r="C53" s="1"/>
  <c r="F76"/>
  <c r="C76" s="1"/>
  <c r="F99"/>
  <c r="C99" s="1"/>
  <c r="F114"/>
  <c r="C114" s="1"/>
  <c r="F49"/>
  <c r="C49" s="1"/>
  <c r="F113"/>
  <c r="C113" s="1"/>
  <c r="F177"/>
  <c r="C177" s="1"/>
  <c r="F23"/>
  <c r="C23" s="1"/>
  <c r="F159"/>
  <c r="C159" s="1"/>
  <c r="F117"/>
  <c r="C117" s="1"/>
  <c r="F124"/>
  <c r="C124" s="1"/>
  <c r="F155"/>
  <c r="C155" s="1"/>
  <c r="F162"/>
  <c r="C162" s="1"/>
  <c r="F32"/>
  <c r="C32" s="1"/>
  <c r="F96"/>
  <c r="C96" s="1"/>
  <c r="F160"/>
  <c r="C160" s="1"/>
  <c r="F224"/>
  <c r="C224" s="1"/>
  <c r="F119"/>
  <c r="C119" s="1"/>
  <c r="F13"/>
  <c r="C13" s="1"/>
  <c r="F36"/>
  <c r="C36" s="1"/>
  <c r="F51"/>
  <c r="C51" s="1"/>
  <c r="F66"/>
  <c r="C66" s="1"/>
  <c r="F37"/>
  <c r="C37" s="1"/>
  <c r="F84"/>
  <c r="C84" s="1"/>
  <c r="F107"/>
  <c r="C107" s="1"/>
  <c r="F170"/>
  <c r="C170" s="1"/>
  <c r="F54"/>
  <c r="C54" s="1"/>
  <c r="F118"/>
  <c r="C118" s="1"/>
  <c r="F182"/>
  <c r="C182" s="1"/>
  <c r="F21"/>
  <c r="C21" s="1"/>
  <c r="F44"/>
  <c r="C44" s="1"/>
  <c r="F67"/>
  <c r="C67" s="1"/>
  <c r="F82"/>
  <c r="C82" s="1"/>
  <c r="F41"/>
  <c r="C41" s="1"/>
  <c r="F105"/>
  <c r="C105" s="1"/>
  <c r="F169"/>
  <c r="C169" s="1"/>
  <c r="F233"/>
  <c r="C233" s="1"/>
  <c r="F143"/>
  <c r="C143" s="1"/>
  <c r="F93"/>
  <c r="C93" s="1"/>
  <c r="F92"/>
  <c r="C92" s="1"/>
  <c r="F123"/>
  <c r="C123" s="1"/>
  <c r="F130"/>
  <c r="C130" s="1"/>
  <c r="F192"/>
  <c r="C192" s="1"/>
  <c r="F183"/>
  <c r="C183" s="1"/>
  <c r="F133"/>
  <c r="C133" s="1"/>
  <c r="F164"/>
  <c r="C164" s="1"/>
  <c r="F171"/>
  <c r="C171" s="1"/>
  <c r="F186"/>
  <c r="C186" s="1"/>
  <c r="F181"/>
  <c r="C181" s="1"/>
  <c r="F220"/>
  <c r="C220" s="1"/>
  <c r="F86"/>
  <c r="C86" s="1"/>
  <c r="F150"/>
  <c r="C150" s="1"/>
  <c r="F214"/>
  <c r="C214" s="1"/>
  <c r="F157"/>
  <c r="C157" s="1"/>
  <c r="F172"/>
  <c r="C172" s="1"/>
  <c r="F195"/>
  <c r="C195" s="1"/>
  <c r="F210"/>
  <c r="C210" s="1"/>
  <c r="F73"/>
  <c r="C73" s="1"/>
  <c r="F137"/>
  <c r="C137" s="1"/>
  <c r="F201"/>
  <c r="C201" s="1"/>
  <c r="F71"/>
  <c r="C71" s="1"/>
  <c r="F215"/>
  <c r="C215" s="1"/>
  <c r="F205"/>
  <c r="C205" s="1"/>
  <c r="F212"/>
  <c r="C212" s="1"/>
  <c r="F10"/>
  <c r="C10" s="1"/>
  <c r="F56"/>
  <c r="C56" s="1"/>
  <c r="F184"/>
  <c r="C184" s="1"/>
  <c r="F167"/>
  <c r="C167" s="1"/>
  <c r="F132"/>
  <c r="C132" s="1"/>
  <c r="F154"/>
  <c r="C154" s="1"/>
  <c r="F219"/>
  <c r="C219" s="1"/>
  <c r="F78"/>
  <c r="C78" s="1"/>
  <c r="F206"/>
  <c r="C206" s="1"/>
  <c r="F140"/>
  <c r="C140" s="1"/>
  <c r="F65"/>
  <c r="C65" s="1"/>
  <c r="F193"/>
  <c r="C193" s="1"/>
  <c r="F173"/>
  <c r="C173" s="1"/>
  <c r="F211"/>
  <c r="C211" s="1"/>
  <c r="F48"/>
  <c r="C48" s="1"/>
  <c r="F15"/>
  <c r="C15" s="1"/>
  <c r="F24"/>
  <c r="C24" s="1"/>
  <c r="F88"/>
  <c r="C88" s="1"/>
  <c r="F152"/>
  <c r="C152" s="1"/>
  <c r="F216"/>
  <c r="C216" s="1"/>
  <c r="F95"/>
  <c r="C95" s="1"/>
  <c r="F239"/>
  <c r="C239" s="1"/>
  <c r="F221"/>
  <c r="C221" s="1"/>
  <c r="F19"/>
  <c r="C19" s="1"/>
  <c r="F34"/>
  <c r="C34" s="1"/>
  <c r="F207"/>
  <c r="C207" s="1"/>
  <c r="F52"/>
  <c r="C52" s="1"/>
  <c r="F75"/>
  <c r="C75" s="1"/>
  <c r="F138"/>
  <c r="C138" s="1"/>
  <c r="F46"/>
  <c r="C46" s="1"/>
  <c r="F110"/>
  <c r="C110" s="1"/>
  <c r="F174"/>
  <c r="C174" s="1"/>
  <c r="F238"/>
  <c r="C238" s="1"/>
  <c r="F12"/>
  <c r="C12" s="1"/>
  <c r="F35"/>
  <c r="C35" s="1"/>
  <c r="F50"/>
  <c r="C50" s="1"/>
  <c r="F33"/>
  <c r="C33" s="1"/>
  <c r="F97"/>
  <c r="C97" s="1"/>
  <c r="F161"/>
  <c r="C161" s="1"/>
  <c r="F225"/>
  <c r="C225" s="1"/>
  <c r="F127"/>
  <c r="C127" s="1"/>
  <c r="F61"/>
  <c r="C61" s="1"/>
  <c r="F60"/>
  <c r="C60" s="1"/>
  <c r="F91"/>
  <c r="C91" s="1"/>
  <c r="F98"/>
  <c r="C98" s="1"/>
  <c r="F144"/>
  <c r="C144" s="1"/>
  <c r="F208"/>
  <c r="C208" s="1"/>
  <c r="F223"/>
  <c r="C223" s="1"/>
  <c r="F197"/>
  <c r="C197" s="1"/>
  <c r="F228"/>
  <c r="C228" s="1"/>
  <c r="F235"/>
  <c r="C235" s="1"/>
  <c r="F103"/>
  <c r="C103" s="1"/>
  <c r="F106"/>
  <c r="C106" s="1"/>
  <c r="F102"/>
  <c r="C102" s="1"/>
  <c r="F166"/>
  <c r="C166" s="1"/>
  <c r="F230"/>
  <c r="C230" s="1"/>
  <c r="F213"/>
  <c r="C213" s="1"/>
  <c r="F236"/>
  <c r="C236" s="1"/>
  <c r="F18"/>
  <c r="C18" s="1"/>
  <c r="F25"/>
  <c r="C25" s="1"/>
  <c r="F89"/>
  <c r="C89" s="1"/>
  <c r="F153"/>
  <c r="C153" s="1"/>
  <c r="F217"/>
  <c r="C217" s="1"/>
  <c r="F111"/>
  <c r="C111" s="1"/>
  <c r="F29"/>
  <c r="C29" s="1"/>
  <c r="F28"/>
  <c r="C28" s="1"/>
  <c r="F59"/>
  <c r="C59" s="1"/>
  <c r="F74"/>
  <c r="C74" s="1"/>
  <c r="F136"/>
  <c r="C136" s="1"/>
  <c r="F200"/>
  <c r="C200" s="1"/>
  <c r="F199"/>
  <c r="C199" s="1"/>
  <c r="F165"/>
  <c r="C165" s="1"/>
  <c r="F196"/>
  <c r="C196" s="1"/>
  <c r="F203"/>
  <c r="C203" s="1"/>
  <c r="F218"/>
  <c r="C218" s="1"/>
  <c r="F229"/>
  <c r="C229" s="1"/>
  <c r="F58"/>
  <c r="C58" s="1"/>
  <c r="F94"/>
  <c r="C94" s="1"/>
  <c r="F158"/>
  <c r="C158" s="1"/>
  <c r="F222"/>
  <c r="C222" s="1"/>
  <c r="F189"/>
  <c r="C189" s="1"/>
  <c r="F204"/>
  <c r="C204" s="1"/>
  <c r="F227"/>
  <c r="C227" s="1"/>
  <c r="F17"/>
  <c r="C17" s="1"/>
  <c r="F81"/>
  <c r="C81" s="1"/>
  <c r="F145"/>
  <c r="C145" s="1"/>
  <c r="F209"/>
  <c r="C209" s="1"/>
  <c r="F87"/>
  <c r="C87" s="1"/>
  <c r="F231"/>
  <c r="C231" s="1"/>
  <c r="F237"/>
  <c r="C237" s="1"/>
  <c r="F27"/>
  <c r="C27" s="1"/>
  <c r="F42"/>
  <c r="C42" s="1"/>
  <c r="G15" i="28" l="1"/>
  <c r="H14"/>
  <c r="D14" s="1"/>
  <c r="C241" i="27"/>
  <c r="H8" s="1"/>
  <c r="H15" i="28" l="1"/>
  <c r="D15" s="1"/>
  <c r="G16"/>
  <c r="F15" i="24"/>
  <c r="D244" i="27"/>
  <c r="D14" i="8" l="1"/>
  <c r="D27"/>
  <c r="H16" i="28"/>
  <c r="D16" s="1"/>
  <c r="G17"/>
  <c r="F14" i="8" l="1"/>
  <c r="F18" s="1"/>
  <c r="J21" i="24" s="1"/>
  <c r="I28" i="8"/>
  <c r="I29" s="1"/>
  <c r="D33"/>
  <c r="F33" s="1"/>
  <c r="F37" s="1"/>
  <c r="F27"/>
  <c r="F31" s="1"/>
  <c r="G37" s="1"/>
  <c r="D18" i="22"/>
  <c r="H17" i="28"/>
  <c r="D17" s="1"/>
  <c r="G18"/>
  <c r="K10" l="1"/>
  <c r="I8" i="27"/>
  <c r="F9" i="22"/>
  <c r="G19" i="28"/>
  <c r="H18"/>
  <c r="D18" s="1"/>
  <c r="G20" l="1"/>
  <c r="H19"/>
  <c r="D19" s="1"/>
  <c r="H20" l="1"/>
  <c r="D20" s="1"/>
  <c r="G21"/>
  <c r="H21" l="1"/>
  <c r="D21" s="1"/>
  <c r="G22"/>
  <c r="H22" l="1"/>
  <c r="D22" s="1"/>
  <c r="G23"/>
  <c r="H23" l="1"/>
  <c r="D23" s="1"/>
  <c r="G24"/>
  <c r="G25" l="1"/>
  <c r="H24"/>
  <c r="D24" s="1"/>
  <c r="H25" l="1"/>
  <c r="D25" s="1"/>
  <c r="G26"/>
  <c r="H26" l="1"/>
  <c r="D26" s="1"/>
  <c r="G27"/>
  <c r="G28" l="1"/>
  <c r="H27"/>
  <c r="D27" s="1"/>
  <c r="H28" l="1"/>
  <c r="D28" s="1"/>
  <c r="G29"/>
  <c r="H29" l="1"/>
  <c r="D29" s="1"/>
  <c r="G30"/>
  <c r="G31" l="1"/>
  <c r="H30"/>
  <c r="D30" s="1"/>
  <c r="H31" l="1"/>
  <c r="D31" s="1"/>
  <c r="G32"/>
  <c r="H32" l="1"/>
  <c r="D32" s="1"/>
  <c r="G33"/>
  <c r="H33" l="1"/>
  <c r="D33" s="1"/>
  <c r="G34"/>
  <c r="G35" l="1"/>
  <c r="H34"/>
  <c r="D34" s="1"/>
  <c r="G36" l="1"/>
  <c r="H35"/>
  <c r="D35" s="1"/>
  <c r="H36" l="1"/>
  <c r="D36" s="1"/>
  <c r="G37"/>
  <c r="H37" l="1"/>
  <c r="D37" s="1"/>
  <c r="G38"/>
  <c r="H38" l="1"/>
  <c r="D38" s="1"/>
  <c r="G39"/>
  <c r="H39" l="1"/>
  <c r="D39" s="1"/>
  <c r="G40"/>
  <c r="G41" l="1"/>
  <c r="H40"/>
  <c r="D40" s="1"/>
  <c r="H41" l="1"/>
  <c r="D41" s="1"/>
  <c r="G42"/>
  <c r="H42" l="1"/>
  <c r="D42" s="1"/>
  <c r="G43"/>
  <c r="G44" l="1"/>
  <c r="H43"/>
  <c r="D43" s="1"/>
  <c r="H44" l="1"/>
  <c r="D44" s="1"/>
  <c r="G45"/>
  <c r="H45" l="1"/>
  <c r="D45" s="1"/>
  <c r="G46"/>
  <c r="H46" l="1"/>
  <c r="D46" s="1"/>
  <c r="G47"/>
  <c r="H47" l="1"/>
  <c r="D47" s="1"/>
  <c r="G48"/>
  <c r="H48" l="1"/>
  <c r="D48" s="1"/>
  <c r="G49"/>
  <c r="H49" l="1"/>
  <c r="D49" s="1"/>
  <c r="G50"/>
  <c r="G51" l="1"/>
  <c r="H50"/>
  <c r="D50" s="1"/>
  <c r="G52" l="1"/>
  <c r="H51"/>
  <c r="D51" s="1"/>
  <c r="H52" l="1"/>
  <c r="D52" s="1"/>
  <c r="G53"/>
  <c r="H53" l="1"/>
  <c r="D53" s="1"/>
  <c r="G54"/>
  <c r="H54" l="1"/>
  <c r="D54" s="1"/>
  <c r="G55"/>
  <c r="H55" l="1"/>
  <c r="D55" s="1"/>
  <c r="G56"/>
  <c r="G57" l="1"/>
  <c r="H56"/>
  <c r="D56" s="1"/>
  <c r="H57" l="1"/>
  <c r="D57" s="1"/>
  <c r="G58"/>
  <c r="H58" l="1"/>
  <c r="D58" s="1"/>
  <c r="G59"/>
  <c r="G60" l="1"/>
  <c r="H59"/>
  <c r="D59" s="1"/>
  <c r="H60" l="1"/>
  <c r="D60" s="1"/>
  <c r="G61"/>
  <c r="H61" l="1"/>
  <c r="D61" s="1"/>
  <c r="G62"/>
  <c r="H62" l="1"/>
  <c r="D62" s="1"/>
  <c r="G63"/>
  <c r="H63" l="1"/>
  <c r="D63" s="1"/>
  <c r="G64"/>
  <c r="H64" l="1"/>
  <c r="D64" s="1"/>
  <c r="G65"/>
  <c r="H65" l="1"/>
  <c r="D65" s="1"/>
  <c r="G66"/>
  <c r="H66" l="1"/>
  <c r="D66" s="1"/>
  <c r="G67"/>
  <c r="H67" l="1"/>
  <c r="D67" s="1"/>
  <c r="G68"/>
  <c r="G69" l="1"/>
  <c r="H68"/>
  <c r="D68" s="1"/>
  <c r="G70" l="1"/>
  <c r="H69"/>
  <c r="D69" s="1"/>
  <c r="H70" l="1"/>
  <c r="D70" s="1"/>
  <c r="G71"/>
  <c r="H71" l="1"/>
  <c r="D71" s="1"/>
  <c r="G72"/>
  <c r="H72" l="1"/>
  <c r="D72" s="1"/>
  <c r="G73"/>
  <c r="H73" l="1"/>
  <c r="D73" s="1"/>
  <c r="G74"/>
  <c r="H74" l="1"/>
  <c r="D74" s="1"/>
  <c r="G75"/>
  <c r="H75" l="1"/>
  <c r="D75" s="1"/>
  <c r="G76"/>
  <c r="H76" l="1"/>
  <c r="D76" s="1"/>
  <c r="G77"/>
  <c r="H77" l="1"/>
  <c r="D77" s="1"/>
  <c r="G78"/>
  <c r="H78" l="1"/>
  <c r="D78" s="1"/>
  <c r="G79"/>
  <c r="G80" l="1"/>
  <c r="H79"/>
  <c r="D79" s="1"/>
  <c r="H80" l="1"/>
  <c r="D80" s="1"/>
  <c r="G81"/>
  <c r="H81" l="1"/>
  <c r="D81" s="1"/>
  <c r="G82"/>
  <c r="H82" l="1"/>
  <c r="D82" s="1"/>
  <c r="G83"/>
  <c r="H83" l="1"/>
  <c r="D83" s="1"/>
  <c r="G84"/>
  <c r="H84" l="1"/>
  <c r="D84" s="1"/>
  <c r="G85"/>
  <c r="G86" l="1"/>
  <c r="H85"/>
  <c r="D85" s="1"/>
  <c r="H86" l="1"/>
  <c r="D86" s="1"/>
  <c r="G87"/>
  <c r="H87" l="1"/>
  <c r="D87" s="1"/>
  <c r="G88"/>
  <c r="H88" l="1"/>
  <c r="D88" s="1"/>
  <c r="G89"/>
  <c r="H89" l="1"/>
  <c r="D89" s="1"/>
  <c r="G90"/>
  <c r="H90" l="1"/>
  <c r="D90" s="1"/>
  <c r="G91"/>
  <c r="G92" l="1"/>
  <c r="H91"/>
  <c r="D91" s="1"/>
  <c r="H92" l="1"/>
  <c r="D92" s="1"/>
  <c r="G93"/>
  <c r="H93" l="1"/>
  <c r="D93" s="1"/>
  <c r="G94"/>
  <c r="H94" l="1"/>
  <c r="D94" s="1"/>
  <c r="G95"/>
  <c r="H95" l="1"/>
  <c r="D95" s="1"/>
  <c r="G96"/>
  <c r="H96" l="1"/>
  <c r="D96" s="1"/>
  <c r="G97"/>
  <c r="H97" l="1"/>
  <c r="D97" s="1"/>
  <c r="G98"/>
  <c r="H98" l="1"/>
  <c r="D98" s="1"/>
  <c r="G99"/>
  <c r="G100" l="1"/>
  <c r="H99"/>
  <c r="D99" s="1"/>
  <c r="H100" l="1"/>
  <c r="D100" s="1"/>
  <c r="G101"/>
  <c r="H101" l="1"/>
  <c r="D101" s="1"/>
  <c r="G102"/>
  <c r="H102" l="1"/>
  <c r="D102" s="1"/>
  <c r="G103"/>
  <c r="H103" l="1"/>
  <c r="D103" s="1"/>
  <c r="G104"/>
  <c r="H104" l="1"/>
  <c r="D104" s="1"/>
  <c r="G105"/>
  <c r="H105" l="1"/>
  <c r="D105" s="1"/>
  <c r="G106"/>
  <c r="H106" l="1"/>
  <c r="D106" s="1"/>
  <c r="G107"/>
  <c r="H107" l="1"/>
  <c r="D107" s="1"/>
  <c r="G108"/>
  <c r="H108" l="1"/>
  <c r="D108" s="1"/>
  <c r="G109"/>
  <c r="G110" l="1"/>
  <c r="H109"/>
  <c r="D109" s="1"/>
  <c r="H110" l="1"/>
  <c r="D110" s="1"/>
  <c r="G111"/>
  <c r="H111" l="1"/>
  <c r="D111" s="1"/>
  <c r="G112"/>
  <c r="H112" l="1"/>
  <c r="D112" s="1"/>
  <c r="G113"/>
  <c r="H113" l="1"/>
  <c r="D113" s="1"/>
  <c r="G114"/>
  <c r="H114" l="1"/>
  <c r="D114" s="1"/>
  <c r="G115"/>
  <c r="H115" l="1"/>
  <c r="D115" s="1"/>
  <c r="G116"/>
  <c r="H116" l="1"/>
  <c r="D116" s="1"/>
  <c r="G117"/>
  <c r="G118" l="1"/>
  <c r="H117"/>
  <c r="D117" s="1"/>
  <c r="H118" l="1"/>
  <c r="D118" s="1"/>
  <c r="G119"/>
  <c r="H119" l="1"/>
  <c r="D119" s="1"/>
  <c r="G120"/>
  <c r="H120" l="1"/>
  <c r="D120" s="1"/>
  <c r="G121"/>
  <c r="H121" l="1"/>
  <c r="D121" s="1"/>
  <c r="G122"/>
  <c r="H122" l="1"/>
  <c r="D122" s="1"/>
  <c r="G123"/>
  <c r="H123" l="1"/>
  <c r="D123" s="1"/>
  <c r="G124"/>
  <c r="H124" l="1"/>
  <c r="D124" s="1"/>
  <c r="G125"/>
  <c r="G126" l="1"/>
  <c r="H125"/>
  <c r="D125" s="1"/>
  <c r="H126" l="1"/>
  <c r="D126" s="1"/>
  <c r="G127"/>
  <c r="H127" l="1"/>
  <c r="D127" s="1"/>
  <c r="G128"/>
  <c r="H128" l="1"/>
  <c r="D128" s="1"/>
  <c r="G129"/>
  <c r="H129" l="1"/>
  <c r="D129" s="1"/>
  <c r="G130"/>
  <c r="H130" l="1"/>
  <c r="D130" s="1"/>
  <c r="G131"/>
  <c r="H131" l="1"/>
  <c r="D131" s="1"/>
  <c r="G132"/>
  <c r="H132" l="1"/>
  <c r="D132" s="1"/>
  <c r="G133"/>
  <c r="H133" l="1"/>
  <c r="D133" s="1"/>
  <c r="G134"/>
  <c r="H134" l="1"/>
  <c r="D134" s="1"/>
  <c r="G135"/>
  <c r="G136" l="1"/>
  <c r="H135"/>
  <c r="D135" s="1"/>
  <c r="H136" l="1"/>
  <c r="D136" s="1"/>
  <c r="G137"/>
  <c r="H137" l="1"/>
  <c r="D137" s="1"/>
  <c r="G138"/>
  <c r="H138" l="1"/>
  <c r="D138" s="1"/>
  <c r="G139"/>
  <c r="H139" l="1"/>
  <c r="D139" s="1"/>
  <c r="G140"/>
  <c r="H140" l="1"/>
  <c r="D140" s="1"/>
  <c r="G141"/>
  <c r="H141" l="1"/>
  <c r="D141" s="1"/>
  <c r="G142"/>
  <c r="H142" l="1"/>
  <c r="D142" s="1"/>
  <c r="G143"/>
  <c r="G144" l="1"/>
  <c r="H143"/>
  <c r="D143" s="1"/>
  <c r="H144" l="1"/>
  <c r="D144" s="1"/>
  <c r="G145"/>
  <c r="H145" l="1"/>
  <c r="D145" s="1"/>
  <c r="G146"/>
  <c r="H146" l="1"/>
  <c r="D146" s="1"/>
  <c r="G147"/>
  <c r="H147" l="1"/>
  <c r="D147" s="1"/>
  <c r="G148"/>
  <c r="H148" l="1"/>
  <c r="D148" s="1"/>
  <c r="G149"/>
  <c r="H149" l="1"/>
  <c r="D149" s="1"/>
  <c r="G150"/>
  <c r="H150" l="1"/>
  <c r="D150" s="1"/>
  <c r="G151"/>
  <c r="H151" l="1"/>
  <c r="D151" s="1"/>
  <c r="G152"/>
  <c r="H152" l="1"/>
  <c r="D152" s="1"/>
  <c r="G153"/>
  <c r="G154" l="1"/>
  <c r="H153"/>
  <c r="D153" s="1"/>
  <c r="H154" l="1"/>
  <c r="D154" s="1"/>
  <c r="G155"/>
  <c r="H155" l="1"/>
  <c r="D155" s="1"/>
  <c r="G156"/>
  <c r="H156" l="1"/>
  <c r="D156" s="1"/>
  <c r="G157"/>
  <c r="H157" l="1"/>
  <c r="D157" s="1"/>
  <c r="G158"/>
  <c r="H158" l="1"/>
  <c r="D158" s="1"/>
  <c r="G159"/>
  <c r="H159" l="1"/>
  <c r="D159" s="1"/>
  <c r="G160"/>
  <c r="H160" l="1"/>
  <c r="D160" s="1"/>
  <c r="G161"/>
  <c r="G162" l="1"/>
  <c r="H161"/>
  <c r="D161" s="1"/>
  <c r="H162" l="1"/>
  <c r="D162" s="1"/>
  <c r="G163"/>
  <c r="H163" l="1"/>
  <c r="D163" s="1"/>
  <c r="G164"/>
  <c r="H164" l="1"/>
  <c r="D164" s="1"/>
  <c r="G165"/>
  <c r="G166" l="1"/>
  <c r="H165"/>
  <c r="D165" s="1"/>
  <c r="H166" l="1"/>
  <c r="D166" s="1"/>
  <c r="G167"/>
  <c r="H167" l="1"/>
  <c r="D167" s="1"/>
  <c r="G168"/>
  <c r="H168" l="1"/>
  <c r="D168" s="1"/>
  <c r="G169"/>
  <c r="H169" l="1"/>
  <c r="D169" s="1"/>
  <c r="G170"/>
  <c r="H170" l="1"/>
  <c r="D170" s="1"/>
  <c r="G171"/>
  <c r="H171" l="1"/>
  <c r="D171" s="1"/>
  <c r="G172"/>
  <c r="H172" l="1"/>
  <c r="D172" s="1"/>
  <c r="G173"/>
  <c r="G174" l="1"/>
  <c r="H173"/>
  <c r="D173" s="1"/>
  <c r="H174" l="1"/>
  <c r="D174" s="1"/>
  <c r="G175"/>
  <c r="H175" l="1"/>
  <c r="D175" s="1"/>
  <c r="G176"/>
  <c r="H176" l="1"/>
  <c r="D176" s="1"/>
  <c r="G177"/>
  <c r="H177" l="1"/>
  <c r="D177" s="1"/>
  <c r="G178"/>
  <c r="H178" l="1"/>
  <c r="D178" s="1"/>
  <c r="G179"/>
  <c r="H179" l="1"/>
  <c r="D179" s="1"/>
  <c r="G180"/>
  <c r="H180" l="1"/>
  <c r="D180" s="1"/>
  <c r="G181"/>
  <c r="G182" l="1"/>
  <c r="H181"/>
  <c r="D181" s="1"/>
  <c r="H182" l="1"/>
  <c r="D182" s="1"/>
  <c r="G183"/>
  <c r="H183" l="1"/>
  <c r="D183" s="1"/>
  <c r="G184"/>
  <c r="H184" l="1"/>
  <c r="D184" s="1"/>
  <c r="G185"/>
  <c r="H185" l="1"/>
  <c r="D185" s="1"/>
  <c r="G186"/>
  <c r="H186" l="1"/>
  <c r="D186" s="1"/>
  <c r="G187"/>
  <c r="H187" l="1"/>
  <c r="D187" s="1"/>
  <c r="G188"/>
  <c r="H188" l="1"/>
  <c r="D188" s="1"/>
  <c r="G189"/>
  <c r="G190" l="1"/>
  <c r="H189"/>
  <c r="D189" s="1"/>
  <c r="D190" l="1"/>
  <c r="G191"/>
  <c r="H191" l="1"/>
  <c r="D191" s="1"/>
  <c r="G192"/>
  <c r="H192" l="1"/>
  <c r="D192" s="1"/>
  <c r="G193"/>
  <c r="H193" l="1"/>
  <c r="D193" s="1"/>
  <c r="G194"/>
  <c r="H194" l="1"/>
  <c r="D194" s="1"/>
  <c r="G195"/>
  <c r="G196" l="1"/>
  <c r="H195"/>
  <c r="D195" s="1"/>
  <c r="H196" l="1"/>
  <c r="D196" s="1"/>
  <c r="G197"/>
  <c r="H197" l="1"/>
  <c r="D197" s="1"/>
  <c r="G198"/>
  <c r="H198" l="1"/>
  <c r="D198" s="1"/>
  <c r="G199"/>
  <c r="H199" l="1"/>
  <c r="D199" s="1"/>
  <c r="G200"/>
  <c r="H200" l="1"/>
  <c r="D200" s="1"/>
  <c r="G201"/>
  <c r="H201" l="1"/>
  <c r="D201" s="1"/>
  <c r="G202"/>
  <c r="H202" l="1"/>
  <c r="D202" s="1"/>
  <c r="G203"/>
  <c r="G204" l="1"/>
  <c r="H203"/>
  <c r="D203" s="1"/>
  <c r="H204" l="1"/>
  <c r="D204" s="1"/>
  <c r="G205"/>
  <c r="H205" l="1"/>
  <c r="D205" s="1"/>
  <c r="G206"/>
  <c r="H206" l="1"/>
  <c r="D206" s="1"/>
  <c r="G207"/>
  <c r="H207" l="1"/>
  <c r="D207" s="1"/>
  <c r="G208"/>
  <c r="H208" l="1"/>
  <c r="D208" s="1"/>
  <c r="G209"/>
  <c r="H209" l="1"/>
  <c r="D209" s="1"/>
  <c r="G210"/>
  <c r="H210" l="1"/>
  <c r="D210" s="1"/>
  <c r="G211"/>
  <c r="H211" l="1"/>
  <c r="D211" s="1"/>
  <c r="G212"/>
  <c r="H212" l="1"/>
  <c r="D212" s="1"/>
  <c r="G213"/>
  <c r="G214" l="1"/>
  <c r="H213"/>
  <c r="D213" s="1"/>
  <c r="H214" l="1"/>
  <c r="D214" s="1"/>
  <c r="G215"/>
  <c r="H215" l="1"/>
  <c r="D215" s="1"/>
  <c r="G216"/>
  <c r="H216" l="1"/>
  <c r="D216" s="1"/>
  <c r="G217"/>
  <c r="H217" l="1"/>
  <c r="D217" s="1"/>
  <c r="G218"/>
  <c r="H218" l="1"/>
  <c r="D218" s="1"/>
  <c r="G219"/>
  <c r="H219" l="1"/>
  <c r="D219" s="1"/>
  <c r="G220"/>
  <c r="H220" l="1"/>
  <c r="D220" s="1"/>
  <c r="G221"/>
  <c r="H221" l="1"/>
  <c r="D221" s="1"/>
  <c r="G222"/>
  <c r="H222" l="1"/>
  <c r="D222" s="1"/>
  <c r="G223"/>
  <c r="G224" l="1"/>
  <c r="H223"/>
  <c r="D223" s="1"/>
  <c r="H224" l="1"/>
  <c r="D224" s="1"/>
  <c r="G225"/>
  <c r="H225" l="1"/>
  <c r="D225" s="1"/>
  <c r="G226"/>
  <c r="H226" l="1"/>
  <c r="D226" s="1"/>
  <c r="G227"/>
  <c r="H227" l="1"/>
  <c r="D227" s="1"/>
  <c r="G228"/>
  <c r="H228" l="1"/>
  <c r="D228" s="1"/>
  <c r="G229"/>
  <c r="H229" l="1"/>
  <c r="D229" s="1"/>
  <c r="G230"/>
  <c r="H230" l="1"/>
  <c r="D230" s="1"/>
  <c r="G231"/>
  <c r="G232" l="1"/>
  <c r="H231"/>
  <c r="D231" s="1"/>
  <c r="H232" l="1"/>
  <c r="D232" s="1"/>
  <c r="G233"/>
  <c r="H233" l="1"/>
  <c r="D233" s="1"/>
  <c r="G234"/>
  <c r="H234" l="1"/>
  <c r="D234" s="1"/>
  <c r="G235"/>
  <c r="H235" l="1"/>
  <c r="D235" s="1"/>
  <c r="G236"/>
  <c r="H236" l="1"/>
  <c r="D236" s="1"/>
  <c r="G237"/>
  <c r="H237" l="1"/>
  <c r="D237" s="1"/>
  <c r="G238"/>
  <c r="H238" l="1"/>
  <c r="D238" s="1"/>
  <c r="G239"/>
  <c r="H239" l="1"/>
  <c r="D239" s="1"/>
  <c r="G240"/>
  <c r="H240" l="1"/>
  <c r="D240" s="1"/>
  <c r="G241"/>
  <c r="H241" l="1"/>
  <c r="D241" s="1"/>
  <c r="G242"/>
  <c r="H242" s="1"/>
  <c r="D242" s="1"/>
  <c r="D243"/>
  <c r="J10" s="1"/>
  <c r="C11"/>
  <c r="F246" l="1"/>
</calcChain>
</file>

<file path=xl/sharedStrings.xml><?xml version="1.0" encoding="utf-8"?>
<sst xmlns="http://schemas.openxmlformats.org/spreadsheetml/2006/main" count="141" uniqueCount="95">
  <si>
    <t>COMPUTO METRICO</t>
  </si>
  <si>
    <t>TOTAL</t>
  </si>
  <si>
    <t>m3</t>
  </si>
  <si>
    <t>REFERENCIAS:</t>
  </si>
  <si>
    <t>CANTIDAD</t>
  </si>
  <si>
    <t>DESIGNACIÓN</t>
  </si>
  <si>
    <t>ITEM</t>
  </si>
  <si>
    <t>PARCIAL</t>
  </si>
  <si>
    <t>DATOS OBRA</t>
  </si>
  <si>
    <t>DENOMINACIÓN</t>
  </si>
  <si>
    <t xml:space="preserve"> </t>
  </si>
  <si>
    <t>IMPORTE</t>
  </si>
  <si>
    <t>Sr.Director Administrador de la</t>
  </si>
  <si>
    <t>Dirección Provincial de Vialidad</t>
  </si>
  <si>
    <t xml:space="preserve">Su Despacho.- </t>
  </si>
  <si>
    <t>Descripción</t>
  </si>
  <si>
    <t>Unidad</t>
  </si>
  <si>
    <t>Cantidad</t>
  </si>
  <si>
    <t>Precios Unitarios Cotizados</t>
  </si>
  <si>
    <t>En Números</t>
  </si>
  <si>
    <t>En Letras</t>
  </si>
  <si>
    <t>Total cotizado:</t>
  </si>
  <si>
    <t xml:space="preserve">Importa la presente propuestas la suma de: (En letras): . . . . . . . . . . . . . . . . . . . . . . . . . . . . . . . . . . . . . . . . . .   . . . . . . . . . . . . . . . . . . . . . . . . . . . . . . . . </t>
  </si>
  <si>
    <t>Plazo de ejecución:  3 (tres) meses.</t>
  </si>
  <si>
    <t>1.- Todos los precios unitarios se consignarán con letras y números</t>
  </si>
  <si>
    <t>2.- Todas las fojas deberán firmarse al pie.-</t>
  </si>
  <si>
    <t>3.- La oferta debe ser formulada por duplicado.-</t>
  </si>
  <si>
    <t>Preupuesto oficial :</t>
  </si>
  <si>
    <t>Item Nro.</t>
  </si>
  <si>
    <t>IMPORTE TOTAL COTIZADO</t>
  </si>
  <si>
    <t xml:space="preserve">El que suscribe, …………………………, declara que ha examiinado el terreno, los planos y cómputos métricos, Pliego de Condiciones y Especificaciones relativos a las obras     </t>
  </si>
  <si>
    <t>obras correspondientes a los precios unitarios que se consigna a continuación:</t>
  </si>
  <si>
    <t>indicadas en el título y se compromete a realizarlas en un todo de acuerdo con los mencionados documentos que declara conocer en todas sus partes  ofreciendo ejecutar las</t>
  </si>
  <si>
    <t>Son pesos …………………………………..</t>
  </si>
  <si>
    <t xml:space="preserve">A computar </t>
  </si>
  <si>
    <t>PRESUPUESTO OFICIAL</t>
  </si>
  <si>
    <t>PRECIO</t>
  </si>
  <si>
    <t>TOTAL.</t>
  </si>
  <si>
    <t>m</t>
  </si>
  <si>
    <t>DPTO. ISLAS DEL IBICUY</t>
  </si>
  <si>
    <t>COMPRA DIRECTA  CON COTEJO DE PRCIOS Nº  -- / 16</t>
  </si>
  <si>
    <t>Parcial</t>
  </si>
  <si>
    <t>Base calcárea sobre alteo en Ruta Provincial Nº 46</t>
  </si>
  <si>
    <t xml:space="preserve">PLANO DE PERFIL TIPO </t>
  </si>
  <si>
    <t>1/2 PERFIL A CONSTRUIR</t>
  </si>
  <si>
    <t xml:space="preserve">1/2 PERFIL EXISTENTE </t>
  </si>
  <si>
    <t>3,00m</t>
  </si>
  <si>
    <t>camino existente</t>
  </si>
  <si>
    <t>nivel del agua</t>
  </si>
  <si>
    <t>7,00m</t>
  </si>
  <si>
    <t>ancho variable</t>
  </si>
  <si>
    <t>TERRAPLEN CON COMPACTACION ESPECIAL CON SUELO DE YACIMIENTO</t>
  </si>
  <si>
    <t>BANQUINAS Y TALUDES RESPECTIVOS A CONFORMAR CON MATERIAL DEL ALBARDON .</t>
  </si>
  <si>
    <t xml:space="preserve">PERFIL TIPO </t>
  </si>
  <si>
    <t>Calzada enripiada</t>
  </si>
  <si>
    <t>Progresivas</t>
  </si>
  <si>
    <t>A ejecutar,según planilla adjunta</t>
  </si>
  <si>
    <t>Volumenes</t>
  </si>
  <si>
    <t>Distancia</t>
  </si>
  <si>
    <t>MOVIMIENTO DE SUELO</t>
  </si>
  <si>
    <t xml:space="preserve">OBRA: CONSTRUCCION ALTEO DE DEFENSA CONTRA INUNDACIONES EN RUTA PROVINCIAL A 08 ( Ex Nº46). </t>
  </si>
  <si>
    <t>Terraplén para construcción de alteo en Ruta Provincial A 08</t>
  </si>
  <si>
    <t>CALZADA DE RIPIO EN 0,05M DE ESPESOR Y 6,00M DE ANCHO</t>
  </si>
  <si>
    <t>BASE CALCAREA EN 0,15M DE ESPESOR Y 6,00M DE ANCHO</t>
  </si>
  <si>
    <t>base</t>
  </si>
  <si>
    <t>ripio</t>
  </si>
  <si>
    <t>neto</t>
  </si>
  <si>
    <t>real</t>
  </si>
  <si>
    <t>Sección</t>
  </si>
  <si>
    <t xml:space="preserve">ITEM Nº 1:MOVIMIENTO DE SUELO </t>
  </si>
  <si>
    <t>Baranda metálica</t>
  </si>
  <si>
    <t>Según medición</t>
  </si>
  <si>
    <r>
      <t>REFERENCIAS</t>
    </r>
    <r>
      <rPr>
        <b/>
        <sz val="10"/>
        <rFont val="Calibri"/>
        <family val="2"/>
        <scheme val="minor"/>
      </rPr>
      <t>:</t>
    </r>
  </si>
  <si>
    <t>Fondo canal</t>
  </si>
  <si>
    <t>prf. 1/2</t>
  </si>
  <si>
    <t>3m</t>
  </si>
  <si>
    <t>BARANDA METALICA A COLOCAR S/PL. Nº 6470.</t>
  </si>
  <si>
    <t>Precios 2A</t>
  </si>
  <si>
    <t>de aumento</t>
  </si>
  <si>
    <t>Oficial anterior</t>
  </si>
  <si>
    <t>por desbarre reclamo Felix</t>
  </si>
  <si>
    <t>debajo el P.Oficial</t>
  </si>
  <si>
    <t>TRAMO: R.N.Nº12-VILLA PARANACITO-SUB-TRAMO ENTRE PROGR. 18812,90 a PROGR. 21330,00 .</t>
  </si>
  <si>
    <t>total necesario:</t>
  </si>
  <si>
    <t>desbarre</t>
  </si>
  <si>
    <t>S/2º modi</t>
  </si>
  <si>
    <t>S/1º modi</t>
  </si>
  <si>
    <t>Obra nueva</t>
  </si>
  <si>
    <t xml:space="preserve">m3 </t>
  </si>
  <si>
    <t>Necesarios:</t>
  </si>
  <si>
    <t>Autorizados</t>
  </si>
  <si>
    <t>Mayor vol:</t>
  </si>
  <si>
    <t>Desbarre:</t>
  </si>
  <si>
    <t>( 2000 + 4225)</t>
  </si>
  <si>
    <t>COMPRA DIRECTA  CON COTEJO DE PRECIOS Nº 09 / 16</t>
  </si>
</sst>
</file>

<file path=xl/styles.xml><?xml version="1.0" encoding="utf-8"?>
<styleSheet xmlns="http://schemas.openxmlformats.org/spreadsheetml/2006/main">
  <numFmts count="16">
    <numFmt numFmtId="164" formatCode="_ * #,##0.00_ ;_ * \-#,##0.00_ ;_ * &quot;-&quot;??_ ;_ @_ "/>
    <numFmt numFmtId="165" formatCode="General_)"/>
    <numFmt numFmtId="166" formatCode="#.##000"/>
    <numFmt numFmtId="167" formatCode="\$#,#00"/>
    <numFmt numFmtId="168" formatCode="#,#00"/>
    <numFmt numFmtId="169" formatCode="%#,#00"/>
    <numFmt numFmtId="170" formatCode="#,"/>
    <numFmt numFmtId="171" formatCode="#,##0.000"/>
    <numFmt numFmtId="172" formatCode="\$#,##0\ ;\(\$#,##0\)"/>
    <numFmt numFmtId="173" formatCode="0.000"/>
    <numFmt numFmtId="174" formatCode="0.0"/>
    <numFmt numFmtId="175" formatCode="[$$-2C0A]\ #,##0.00"/>
    <numFmt numFmtId="176" formatCode="[$$-2C0A]\ #,##0.00;[$$-2C0A]\ \-#,##0.00"/>
    <numFmt numFmtId="177" formatCode="&quot;$&quot;\ #,##0.00"/>
    <numFmt numFmtId="178" formatCode="0.0%"/>
    <numFmt numFmtId="179" formatCode="#,##0.000_ ;\-#,##0.0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Arial"/>
      <family val="2"/>
    </font>
    <font>
      <sz val="12"/>
      <color indexed="39"/>
      <name val="Arial"/>
      <family val="2"/>
    </font>
    <font>
      <u/>
      <sz val="12"/>
      <name val="Arial"/>
      <family val="2"/>
    </font>
    <font>
      <sz val="18"/>
      <color indexed="24"/>
      <name val="Arial"/>
      <family val="2"/>
    </font>
    <font>
      <sz val="16"/>
      <color indexed="24"/>
      <name val="Arial"/>
      <family val="2"/>
    </font>
    <font>
      <sz val="12"/>
      <color indexed="24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0" fontId="14" fillId="0" borderId="0" applyFont="0" applyFill="0" applyBorder="0" applyAlignment="0" applyProtection="0"/>
    <xf numFmtId="168" fontId="6" fillId="0" borderId="0">
      <protection locked="0"/>
    </xf>
    <xf numFmtId="166" fontId="6" fillId="0" borderId="0">
      <protection locked="0"/>
    </xf>
    <xf numFmtId="164" fontId="5" fillId="0" borderId="0" applyFont="0" applyFill="0" applyBorder="0" applyAlignment="0" applyProtection="0"/>
    <xf numFmtId="167" fontId="6" fillId="0" borderId="0">
      <protection locked="0"/>
    </xf>
    <xf numFmtId="172" fontId="14" fillId="0" borderId="0" applyFont="0" applyFill="0" applyBorder="0" applyAlignment="0" applyProtection="0"/>
    <xf numFmtId="165" fontId="8" fillId="0" borderId="0"/>
    <xf numFmtId="169" fontId="6" fillId="0" borderId="0">
      <protection locked="0"/>
    </xf>
    <xf numFmtId="9" fontId="5" fillId="0" borderId="0" applyFont="0" applyFill="0" applyBorder="0" applyAlignment="0" applyProtection="0"/>
    <xf numFmtId="3" fontId="14" fillId="0" borderId="0" applyFont="0" applyFill="0" applyBorder="0" applyAlignment="0" applyProtection="0"/>
    <xf numFmtId="170" fontId="6" fillId="0" borderId="1">
      <protection locked="0"/>
    </xf>
    <xf numFmtId="0" fontId="5" fillId="0" borderId="0"/>
    <xf numFmtId="0" fontId="4" fillId="0" borderId="0"/>
  </cellStyleXfs>
  <cellXfs count="243">
    <xf numFmtId="0" fontId="0" fillId="0" borderId="0" xfId="0"/>
    <xf numFmtId="0" fontId="0" fillId="2" borderId="0" xfId="0" applyFill="1"/>
    <xf numFmtId="0" fontId="9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5" fillId="2" borderId="0" xfId="0" applyFont="1" applyFill="1"/>
    <xf numFmtId="14" fontId="9" fillId="2" borderId="0" xfId="0" applyNumberFormat="1" applyFont="1" applyFill="1"/>
    <xf numFmtId="0" fontId="4" fillId="0" borderId="0" xfId="18"/>
    <xf numFmtId="2" fontId="16" fillId="3" borderId="17" xfId="18" applyNumberFormat="1" applyFont="1" applyFill="1" applyBorder="1" applyAlignment="1">
      <alignment horizontal="center"/>
    </xf>
    <xf numFmtId="4" fontId="16" fillId="5" borderId="17" xfId="18" applyNumberFormat="1" applyFont="1" applyFill="1" applyBorder="1" applyAlignment="1">
      <alignment horizontal="center"/>
    </xf>
    <xf numFmtId="0" fontId="17" fillId="0" borderId="0" xfId="18" applyFont="1"/>
    <xf numFmtId="4" fontId="16" fillId="6" borderId="17" xfId="18" applyNumberFormat="1" applyFont="1" applyFill="1" applyBorder="1" applyAlignment="1">
      <alignment horizontal="center"/>
    </xf>
    <xf numFmtId="2" fontId="4" fillId="6" borderId="17" xfId="18" applyNumberFormat="1" applyFill="1" applyBorder="1"/>
    <xf numFmtId="0" fontId="2" fillId="0" borderId="0" xfId="18" applyFont="1"/>
    <xf numFmtId="4" fontId="4" fillId="0" borderId="0" xfId="18" applyNumberFormat="1"/>
    <xf numFmtId="4" fontId="4" fillId="6" borderId="0" xfId="18" applyNumberFormat="1" applyFill="1"/>
    <xf numFmtId="0" fontId="4" fillId="0" borderId="0" xfId="18" applyFill="1"/>
    <xf numFmtId="0" fontId="17" fillId="0" borderId="0" xfId="18" applyFont="1" applyFill="1"/>
    <xf numFmtId="0" fontId="4" fillId="0" borderId="0" xfId="18" applyFill="1" applyBorder="1" applyAlignment="1">
      <alignment horizontal="center" vertical="center" wrapText="1"/>
    </xf>
    <xf numFmtId="0" fontId="3" fillId="0" borderId="0" xfId="18" applyFont="1" applyFill="1" applyBorder="1" applyAlignment="1">
      <alignment horizontal="center" vertical="center" wrapText="1"/>
    </xf>
    <xf numFmtId="2" fontId="16" fillId="0" borderId="17" xfId="18" applyNumberFormat="1" applyFont="1" applyFill="1" applyBorder="1" applyAlignment="1">
      <alignment horizontal="center"/>
    </xf>
    <xf numFmtId="2" fontId="16" fillId="0" borderId="0" xfId="18" applyNumberFormat="1" applyFont="1" applyFill="1" applyBorder="1" applyAlignment="1">
      <alignment horizontal="center"/>
    </xf>
    <xf numFmtId="2" fontId="4" fillId="0" borderId="17" xfId="18" applyNumberFormat="1" applyFill="1" applyBorder="1"/>
    <xf numFmtId="4" fontId="4" fillId="0" borderId="0" xfId="18" applyNumberFormat="1" applyFill="1"/>
    <xf numFmtId="4" fontId="16" fillId="0" borderId="17" xfId="18" applyNumberFormat="1" applyFont="1" applyFill="1" applyBorder="1" applyAlignment="1">
      <alignment horizontal="center"/>
    </xf>
    <xf numFmtId="0" fontId="2" fillId="0" borderId="0" xfId="18" applyFont="1" applyFill="1"/>
    <xf numFmtId="0" fontId="18" fillId="0" borderId="0" xfId="0" applyFont="1"/>
    <xf numFmtId="0" fontId="19" fillId="0" borderId="0" xfId="0" applyFont="1" applyBorder="1"/>
    <xf numFmtId="10" fontId="18" fillId="0" borderId="0" xfId="14" applyNumberFormat="1" applyFont="1"/>
    <xf numFmtId="0" fontId="18" fillId="2" borderId="0" xfId="0" applyFont="1" applyFill="1" applyBorder="1" applyAlignment="1">
      <alignment horizontal="center"/>
    </xf>
    <xf numFmtId="0" fontId="18" fillId="0" borderId="0" xfId="0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0" fontId="18" fillId="0" borderId="0" xfId="14" applyNumberFormat="1" applyFont="1" applyBorder="1"/>
    <xf numFmtId="0" fontId="19" fillId="0" borderId="0" xfId="0" applyFont="1"/>
    <xf numFmtId="177" fontId="24" fillId="0" borderId="0" xfId="0" applyNumberFormat="1" applyFont="1" applyBorder="1" applyAlignment="1">
      <alignment horizontal="left"/>
    </xf>
    <xf numFmtId="175" fontId="21" fillId="0" borderId="0" xfId="0" applyNumberFormat="1" applyFont="1" applyBorder="1" applyAlignment="1">
      <alignment horizontal="center" vertical="center"/>
    </xf>
    <xf numFmtId="0" fontId="24" fillId="0" borderId="0" xfId="0" applyFont="1"/>
    <xf numFmtId="0" fontId="26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 wrapText="1"/>
    </xf>
    <xf numFmtId="171" fontId="25" fillId="0" borderId="7" xfId="0" applyNumberFormat="1" applyFont="1" applyBorder="1" applyAlignment="1">
      <alignment horizontal="right" vertical="center"/>
    </xf>
    <xf numFmtId="4" fontId="25" fillId="0" borderId="7" xfId="0" applyNumberFormat="1" applyFont="1" applyBorder="1" applyAlignment="1">
      <alignment horizontal="right" vertical="center"/>
    </xf>
    <xf numFmtId="174" fontId="18" fillId="0" borderId="0" xfId="0" applyNumberFormat="1" applyFont="1"/>
    <xf numFmtId="4" fontId="25" fillId="0" borderId="7" xfId="0" applyNumberFormat="1" applyFont="1" applyBorder="1" applyAlignment="1">
      <alignment horizontal="left" vertical="center" wrapText="1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4" fontId="21" fillId="0" borderId="7" xfId="0" applyNumberFormat="1" applyFont="1" applyBorder="1" applyAlignment="1">
      <alignment horizontal="right" vertical="center"/>
    </xf>
    <xf numFmtId="10" fontId="18" fillId="0" borderId="0" xfId="0" applyNumberFormat="1" applyFont="1"/>
    <xf numFmtId="9" fontId="26" fillId="0" borderId="0" xfId="14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/>
    </xf>
    <xf numFmtId="0" fontId="18" fillId="2" borderId="0" xfId="0" applyFont="1" applyFill="1"/>
    <xf numFmtId="171" fontId="18" fillId="2" borderId="0" xfId="0" applyNumberFormat="1" applyFont="1" applyFill="1" applyAlignment="1">
      <alignment horizontal="right"/>
    </xf>
    <xf numFmtId="165" fontId="30" fillId="2" borderId="0" xfId="12" applyFont="1" applyFill="1" applyAlignment="1" applyProtection="1">
      <alignment vertical="center"/>
    </xf>
    <xf numFmtId="0" fontId="31" fillId="2" borderId="0" xfId="0" applyFont="1" applyFill="1"/>
    <xf numFmtId="171" fontId="31" fillId="2" borderId="0" xfId="0" applyNumberFormat="1" applyFont="1" applyFill="1" applyAlignment="1">
      <alignment horizontal="right"/>
    </xf>
    <xf numFmtId="171" fontId="31" fillId="2" borderId="0" xfId="0" applyNumberFormat="1" applyFont="1" applyFill="1" applyAlignment="1" applyProtection="1">
      <alignment horizontal="right"/>
    </xf>
    <xf numFmtId="0" fontId="33" fillId="2" borderId="11" xfId="0" applyFont="1" applyFill="1" applyBorder="1"/>
    <xf numFmtId="0" fontId="33" fillId="2" borderId="12" xfId="0" applyFont="1" applyFill="1" applyBorder="1" applyAlignment="1" applyProtection="1">
      <alignment horizontal="center"/>
    </xf>
    <xf numFmtId="0" fontId="33" fillId="2" borderId="13" xfId="0" applyFont="1" applyFill="1" applyBorder="1"/>
    <xf numFmtId="0" fontId="30" fillId="2" borderId="7" xfId="0" applyFont="1" applyFill="1" applyBorder="1" applyAlignment="1" applyProtection="1">
      <alignment horizontal="center"/>
    </xf>
    <xf numFmtId="0" fontId="30" fillId="2" borderId="7" xfId="0" applyFont="1" applyFill="1" applyBorder="1" applyAlignment="1" applyProtection="1">
      <alignment horizontal="left"/>
    </xf>
    <xf numFmtId="0" fontId="31" fillId="2" borderId="7" xfId="0" applyFont="1" applyFill="1" applyBorder="1" applyAlignment="1">
      <alignment horizontal="center"/>
    </xf>
    <xf numFmtId="171" fontId="34" fillId="2" borderId="7" xfId="0" applyNumberFormat="1" applyFont="1" applyFill="1" applyBorder="1" applyAlignment="1" applyProtection="1">
      <alignment horizontal="right" vertical="center"/>
    </xf>
    <xf numFmtId="4" fontId="34" fillId="2" borderId="7" xfId="0" applyNumberFormat="1" applyFont="1" applyFill="1" applyBorder="1" applyAlignment="1" applyProtection="1">
      <alignment horizontal="right" vertical="center"/>
    </xf>
    <xf numFmtId="4" fontId="34" fillId="2" borderId="11" xfId="0" applyNumberFormat="1" applyFont="1" applyFill="1" applyBorder="1" applyAlignment="1" applyProtection="1">
      <alignment horizontal="right" vertical="center"/>
    </xf>
    <xf numFmtId="173" fontId="35" fillId="6" borderId="0" xfId="0" applyNumberFormat="1" applyFont="1" applyFill="1"/>
    <xf numFmtId="0" fontId="35" fillId="6" borderId="0" xfId="0" applyFont="1" applyFill="1"/>
    <xf numFmtId="0" fontId="32" fillId="2" borderId="2" xfId="0" applyFont="1" applyFill="1" applyBorder="1" applyAlignment="1" applyProtection="1">
      <alignment horizontal="center"/>
    </xf>
    <xf numFmtId="4" fontId="30" fillId="2" borderId="7" xfId="0" applyNumberFormat="1" applyFont="1" applyFill="1" applyBorder="1" applyAlignment="1" applyProtection="1">
      <alignment horizontal="left"/>
    </xf>
    <xf numFmtId="4" fontId="18" fillId="2" borderId="0" xfId="0" applyNumberFormat="1" applyFont="1" applyFill="1"/>
    <xf numFmtId="171" fontId="34" fillId="2" borderId="8" xfId="0" applyNumberFormat="1" applyFont="1" applyFill="1" applyBorder="1" applyAlignment="1" applyProtection="1">
      <alignment horizontal="center" vertical="center"/>
    </xf>
    <xf numFmtId="4" fontId="36" fillId="2" borderId="8" xfId="0" applyNumberFormat="1" applyFont="1" applyFill="1" applyBorder="1" applyAlignment="1">
      <alignment vertical="center"/>
    </xf>
    <xf numFmtId="0" fontId="31" fillId="2" borderId="6" xfId="0" applyFont="1" applyFill="1" applyBorder="1"/>
    <xf numFmtId="171" fontId="31" fillId="2" borderId="6" xfId="0" applyNumberFormat="1" applyFont="1" applyFill="1" applyBorder="1" applyAlignment="1">
      <alignment horizontal="right"/>
    </xf>
    <xf numFmtId="0" fontId="18" fillId="2" borderId="4" xfId="0" applyFont="1" applyFill="1" applyBorder="1"/>
    <xf numFmtId="0" fontId="18" fillId="2" borderId="6" xfId="0" applyFont="1" applyFill="1" applyBorder="1"/>
    <xf numFmtId="171" fontId="18" fillId="2" borderId="6" xfId="0" applyNumberFormat="1" applyFont="1" applyFill="1" applyBorder="1" applyAlignment="1">
      <alignment horizontal="right"/>
    </xf>
    <xf numFmtId="171" fontId="18" fillId="2" borderId="5" xfId="0" applyNumberFormat="1" applyFont="1" applyFill="1" applyBorder="1" applyAlignment="1">
      <alignment horizontal="right"/>
    </xf>
    <xf numFmtId="0" fontId="18" fillId="2" borderId="14" xfId="0" applyFont="1" applyFill="1" applyBorder="1"/>
    <xf numFmtId="0" fontId="18" fillId="2" borderId="0" xfId="0" applyFont="1" applyFill="1" applyBorder="1"/>
    <xf numFmtId="171" fontId="18" fillId="2" borderId="0" xfId="0" applyNumberFormat="1" applyFont="1" applyFill="1" applyBorder="1" applyAlignment="1">
      <alignment horizontal="right"/>
    </xf>
    <xf numFmtId="171" fontId="18" fillId="2" borderId="9" xfId="0" applyNumberFormat="1" applyFont="1" applyFill="1" applyBorder="1" applyAlignment="1">
      <alignment horizontal="right"/>
    </xf>
    <xf numFmtId="0" fontId="19" fillId="0" borderId="14" xfId="0" applyFont="1" applyBorder="1"/>
    <xf numFmtId="0" fontId="31" fillId="2" borderId="0" xfId="0" applyFont="1" applyFill="1" applyBorder="1"/>
    <xf numFmtId="171" fontId="31" fillId="2" borderId="0" xfId="0" applyNumberFormat="1" applyFont="1" applyFill="1" applyBorder="1" applyAlignment="1">
      <alignment horizontal="right"/>
    </xf>
    <xf numFmtId="171" fontId="31" fillId="2" borderId="9" xfId="0" applyNumberFormat="1" applyFont="1" applyFill="1" applyBorder="1" applyAlignment="1">
      <alignment horizontal="right"/>
    </xf>
    <xf numFmtId="0" fontId="18" fillId="2" borderId="15" xfId="0" applyFont="1" applyFill="1" applyBorder="1"/>
    <xf numFmtId="0" fontId="18" fillId="2" borderId="16" xfId="0" applyFont="1" applyFill="1" applyBorder="1"/>
    <xf numFmtId="0" fontId="31" fillId="2" borderId="16" xfId="0" applyFont="1" applyFill="1" applyBorder="1"/>
    <xf numFmtId="171" fontId="31" fillId="2" borderId="16" xfId="0" applyNumberFormat="1" applyFont="1" applyFill="1" applyBorder="1" applyAlignment="1">
      <alignment horizontal="right"/>
    </xf>
    <xf numFmtId="171" fontId="31" fillId="2" borderId="10" xfId="0" applyNumberFormat="1" applyFont="1" applyFill="1" applyBorder="1" applyAlignment="1">
      <alignment horizontal="right"/>
    </xf>
    <xf numFmtId="171" fontId="33" fillId="2" borderId="7" xfId="0" applyNumberFormat="1" applyFont="1" applyFill="1" applyBorder="1" applyAlignment="1" applyProtection="1">
      <alignment horizontal="center" vertical="center"/>
    </xf>
    <xf numFmtId="0" fontId="30" fillId="2" borderId="11" xfId="0" applyFont="1" applyFill="1" applyBorder="1" applyAlignment="1" applyProtection="1">
      <alignment horizontal="center"/>
    </xf>
    <xf numFmtId="0" fontId="30" fillId="2" borderId="6" xfId="0" applyFont="1" applyFill="1" applyBorder="1"/>
    <xf numFmtId="0" fontId="30" fillId="2" borderId="4" xfId="0" applyFont="1" applyFill="1" applyBorder="1"/>
    <xf numFmtId="0" fontId="30" fillId="2" borderId="4" xfId="0" applyFont="1" applyFill="1" applyBorder="1" applyAlignment="1" applyProtection="1">
      <alignment horizontal="center"/>
    </xf>
    <xf numFmtId="171" fontId="31" fillId="2" borderId="11" xfId="0" applyNumberFormat="1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1" fillId="2" borderId="0" xfId="0" applyFont="1" applyFill="1" applyBorder="1" applyAlignment="1">
      <alignment horizontal="left"/>
    </xf>
    <xf numFmtId="0" fontId="31" fillId="2" borderId="14" xfId="0" applyFont="1" applyFill="1" applyBorder="1" applyAlignment="1">
      <alignment horizontal="left"/>
    </xf>
    <xf numFmtId="0" fontId="31" fillId="2" borderId="14" xfId="0" applyFont="1" applyFill="1" applyBorder="1" applyAlignment="1">
      <alignment horizontal="center"/>
    </xf>
    <xf numFmtId="171" fontId="30" fillId="2" borderId="7" xfId="0" applyNumberFormat="1" applyFont="1" applyFill="1" applyBorder="1" applyAlignment="1" applyProtection="1">
      <alignment horizontal="right"/>
    </xf>
    <xf numFmtId="171" fontId="30" fillId="2" borderId="13" xfId="0" applyNumberFormat="1" applyFont="1" applyFill="1" applyBorder="1" applyAlignment="1" applyProtection="1">
      <alignment horizontal="center"/>
    </xf>
    <xf numFmtId="0" fontId="37" fillId="2" borderId="12" xfId="0" applyFont="1" applyFill="1" applyBorder="1" applyAlignment="1" applyProtection="1">
      <alignment horizontal="center"/>
    </xf>
    <xf numFmtId="0" fontId="30" fillId="2" borderId="0" xfId="0" applyFont="1" applyFill="1" applyBorder="1" applyAlignment="1">
      <alignment horizontal="left"/>
    </xf>
    <xf numFmtId="0" fontId="30" fillId="2" borderId="14" xfId="0" applyFont="1" applyFill="1" applyBorder="1" applyAlignment="1">
      <alignment horizontal="left"/>
    </xf>
    <xf numFmtId="171" fontId="31" fillId="2" borderId="12" xfId="0" applyNumberFormat="1" applyFont="1" applyFill="1" applyBorder="1" applyAlignment="1" applyProtection="1">
      <alignment horizontal="right"/>
    </xf>
    <xf numFmtId="171" fontId="18" fillId="2" borderId="0" xfId="0" applyNumberFormat="1" applyFont="1" applyFill="1"/>
    <xf numFmtId="0" fontId="37" fillId="2" borderId="13" xfId="0" applyFont="1" applyFill="1" applyBorder="1" applyAlignment="1" applyProtection="1">
      <alignment horizontal="center"/>
    </xf>
    <xf numFmtId="0" fontId="30" fillId="2" borderId="16" xfId="0" applyFont="1" applyFill="1" applyBorder="1" applyAlignment="1">
      <alignment horizontal="left"/>
    </xf>
    <xf numFmtId="0" fontId="30" fillId="2" borderId="15" xfId="0" applyFont="1" applyFill="1" applyBorder="1" applyAlignment="1">
      <alignment horizontal="left"/>
    </xf>
    <xf numFmtId="0" fontId="30" fillId="2" borderId="15" xfId="0" applyFont="1" applyFill="1" applyBorder="1" applyAlignment="1" applyProtection="1">
      <alignment horizontal="center"/>
    </xf>
    <xf numFmtId="171" fontId="30" fillId="2" borderId="13" xfId="0" applyNumberFormat="1" applyFont="1" applyFill="1" applyBorder="1" applyAlignment="1" applyProtection="1">
      <alignment horizontal="right"/>
    </xf>
    <xf numFmtId="173" fontId="18" fillId="2" borderId="0" xfId="0" applyNumberFormat="1" applyFont="1" applyFill="1"/>
    <xf numFmtId="171" fontId="18" fillId="2" borderId="16" xfId="0" applyNumberFormat="1" applyFont="1" applyFill="1" applyBorder="1"/>
    <xf numFmtId="0" fontId="30" fillId="2" borderId="12" xfId="0" applyFont="1" applyFill="1" applyBorder="1" applyAlignment="1" applyProtection="1">
      <alignment horizontal="center"/>
    </xf>
    <xf numFmtId="0" fontId="30" fillId="2" borderId="0" xfId="0" applyFont="1" applyFill="1" applyBorder="1"/>
    <xf numFmtId="0" fontId="30" fillId="2" borderId="14" xfId="0" applyFont="1" applyFill="1" applyBorder="1"/>
    <xf numFmtId="0" fontId="30" fillId="2" borderId="14" xfId="0" applyFont="1" applyFill="1" applyBorder="1" applyAlignment="1" applyProtection="1">
      <alignment horizontal="center"/>
    </xf>
    <xf numFmtId="171" fontId="31" fillId="2" borderId="12" xfId="0" applyNumberFormat="1" applyFont="1" applyFill="1" applyBorder="1" applyAlignment="1" applyProtection="1">
      <alignment horizontal="center"/>
    </xf>
    <xf numFmtId="4" fontId="31" fillId="2" borderId="0" xfId="0" applyNumberFormat="1" applyFont="1" applyFill="1" applyBorder="1" applyAlignment="1">
      <alignment horizontal="right"/>
    </xf>
    <xf numFmtId="4" fontId="30" fillId="2" borderId="0" xfId="0" applyNumberFormat="1" applyFont="1" applyFill="1" applyBorder="1" applyAlignment="1">
      <alignment horizontal="left"/>
    </xf>
    <xf numFmtId="0" fontId="18" fillId="0" borderId="0" xfId="0" applyFont="1" applyAlignment="1">
      <alignment vertical="top" wrapText="1"/>
    </xf>
    <xf numFmtId="4" fontId="30" fillId="2" borderId="16" xfId="0" applyNumberFormat="1" applyFont="1" applyFill="1" applyBorder="1" applyAlignment="1">
      <alignment horizontal="left"/>
    </xf>
    <xf numFmtId="176" fontId="18" fillId="2" borderId="0" xfId="0" applyNumberFormat="1" applyFont="1" applyFill="1"/>
    <xf numFmtId="4" fontId="30" fillId="2" borderId="0" xfId="0" applyNumberFormat="1" applyFont="1" applyFill="1" applyBorder="1"/>
    <xf numFmtId="0" fontId="31" fillId="2" borderId="0" xfId="0" applyFont="1" applyFill="1" applyBorder="1" applyAlignment="1">
      <alignment horizontal="right"/>
    </xf>
    <xf numFmtId="0" fontId="31" fillId="2" borderId="15" xfId="0" applyFont="1" applyFill="1" applyBorder="1" applyAlignment="1">
      <alignment horizontal="center"/>
    </xf>
    <xf numFmtId="171" fontId="31" fillId="2" borderId="13" xfId="0" applyNumberFormat="1" applyFont="1" applyFill="1" applyBorder="1" applyAlignment="1" applyProtection="1">
      <alignment horizontal="right"/>
    </xf>
    <xf numFmtId="0" fontId="30" fillId="2" borderId="12" xfId="0" applyFont="1" applyFill="1" applyBorder="1" applyAlignment="1">
      <alignment horizontal="left"/>
    </xf>
    <xf numFmtId="0" fontId="32" fillId="2" borderId="13" xfId="0" applyFont="1" applyFill="1" applyBorder="1" applyAlignment="1" applyProtection="1">
      <alignment horizontal="center"/>
    </xf>
    <xf numFmtId="4" fontId="31" fillId="2" borderId="13" xfId="0" applyNumberFormat="1" applyFont="1" applyFill="1" applyBorder="1" applyAlignment="1">
      <alignment horizontal="right"/>
    </xf>
    <xf numFmtId="171" fontId="31" fillId="2" borderId="13" xfId="0" applyNumberFormat="1" applyFont="1" applyFill="1" applyBorder="1" applyAlignment="1" applyProtection="1">
      <alignment horizontal="center"/>
    </xf>
    <xf numFmtId="0" fontId="18" fillId="0" borderId="4" xfId="17" applyFont="1" applyBorder="1"/>
    <xf numFmtId="0" fontId="18" fillId="0" borderId="6" xfId="17" applyFont="1" applyBorder="1"/>
    <xf numFmtId="0" fontId="18" fillId="0" borderId="5" xfId="17" applyFont="1" applyBorder="1"/>
    <xf numFmtId="0" fontId="18" fillId="0" borderId="0" xfId="17" applyFont="1"/>
    <xf numFmtId="0" fontId="18" fillId="0" borderId="14" xfId="17" applyFont="1" applyBorder="1"/>
    <xf numFmtId="0" fontId="18" fillId="0" borderId="0" xfId="17" applyFont="1" applyBorder="1"/>
    <xf numFmtId="0" fontId="18" fillId="0" borderId="9" xfId="17" applyFont="1" applyBorder="1"/>
    <xf numFmtId="0" fontId="26" fillId="0" borderId="0" xfId="17" applyFont="1" applyBorder="1"/>
    <xf numFmtId="0" fontId="26" fillId="0" borderId="0" xfId="17" applyFont="1" applyBorder="1" applyAlignment="1"/>
    <xf numFmtId="178" fontId="26" fillId="0" borderId="0" xfId="17" applyNumberFormat="1" applyFont="1" applyBorder="1" applyAlignment="1">
      <alignment horizontal="center"/>
    </xf>
    <xf numFmtId="9" fontId="26" fillId="0" borderId="0" xfId="17" applyNumberFormat="1" applyFont="1" applyBorder="1"/>
    <xf numFmtId="0" fontId="38" fillId="0" borderId="0" xfId="17" applyFont="1" applyBorder="1" applyAlignment="1">
      <alignment horizontal="left" readingOrder="2"/>
    </xf>
    <xf numFmtId="0" fontId="18" fillId="0" borderId="14" xfId="17" applyFont="1" applyBorder="1" applyAlignment="1">
      <alignment horizontal="center"/>
    </xf>
    <xf numFmtId="0" fontId="18" fillId="0" borderId="0" xfId="17" applyFont="1" applyBorder="1" applyAlignment="1">
      <alignment horizontal="center"/>
    </xf>
    <xf numFmtId="0" fontId="26" fillId="0" borderId="0" xfId="17" applyFont="1" applyBorder="1" applyAlignment="1">
      <alignment horizontal="center"/>
    </xf>
    <xf numFmtId="0" fontId="26" fillId="0" borderId="9" xfId="17" applyFont="1" applyBorder="1" applyAlignment="1">
      <alignment horizontal="center"/>
    </xf>
    <xf numFmtId="0" fontId="21" fillId="0" borderId="0" xfId="17" applyFont="1" applyBorder="1"/>
    <xf numFmtId="1" fontId="18" fillId="0" borderId="0" xfId="17" applyNumberFormat="1" applyFont="1" applyBorder="1" applyAlignment="1">
      <alignment horizontal="center"/>
    </xf>
    <xf numFmtId="0" fontId="18" fillId="0" borderId="0" xfId="17" applyFont="1" applyFill="1" applyBorder="1"/>
    <xf numFmtId="0" fontId="18" fillId="0" borderId="0" xfId="17" applyFont="1" applyFill="1" applyBorder="1" applyAlignment="1">
      <alignment horizontal="center"/>
    </xf>
    <xf numFmtId="0" fontId="21" fillId="0" borderId="4" xfId="17" applyFont="1" applyBorder="1"/>
    <xf numFmtId="0" fontId="21" fillId="0" borderId="6" xfId="17" applyFont="1" applyBorder="1"/>
    <xf numFmtId="0" fontId="21" fillId="0" borderId="14" xfId="17" applyFont="1" applyBorder="1"/>
    <xf numFmtId="0" fontId="18" fillId="0" borderId="15" xfId="17" applyFont="1" applyBorder="1"/>
    <xf numFmtId="0" fontId="18" fillId="0" borderId="16" xfId="17" applyFont="1" applyBorder="1"/>
    <xf numFmtId="0" fontId="18" fillId="0" borderId="15" xfId="17" applyFont="1" applyBorder="1" applyAlignment="1"/>
    <xf numFmtId="0" fontId="18" fillId="0" borderId="16" xfId="17" applyFont="1" applyBorder="1" applyAlignment="1"/>
    <xf numFmtId="0" fontId="21" fillId="0" borderId="16" xfId="17" applyFont="1" applyBorder="1"/>
    <xf numFmtId="0" fontId="18" fillId="0" borderId="10" xfId="17" applyFont="1" applyBorder="1"/>
    <xf numFmtId="179" fontId="18" fillId="2" borderId="0" xfId="9" applyNumberFormat="1" applyFont="1" applyFill="1"/>
    <xf numFmtId="175" fontId="16" fillId="0" borderId="17" xfId="18" applyNumberFormat="1" applyFont="1" applyFill="1" applyBorder="1" applyAlignment="1">
      <alignment horizontal="center"/>
    </xf>
    <xf numFmtId="0" fontId="18" fillId="2" borderId="5" xfId="0" applyFont="1" applyFill="1" applyBorder="1"/>
    <xf numFmtId="0" fontId="18" fillId="2" borderId="0" xfId="0" applyFont="1" applyFill="1" applyAlignment="1">
      <alignment horizontal="right"/>
    </xf>
    <xf numFmtId="4" fontId="18" fillId="2" borderId="7" xfId="0" applyNumberFormat="1" applyFont="1" applyFill="1" applyBorder="1"/>
    <xf numFmtId="171" fontId="30" fillId="2" borderId="7" xfId="0" applyNumberFormat="1" applyFont="1" applyFill="1" applyBorder="1" applyAlignment="1" applyProtection="1">
      <alignment horizontal="right" vertical="center"/>
    </xf>
    <xf numFmtId="171" fontId="32" fillId="2" borderId="13" xfId="0" applyNumberFormat="1" applyFont="1" applyFill="1" applyBorder="1" applyAlignment="1" applyProtection="1">
      <alignment horizontal="right" vertical="center"/>
    </xf>
    <xf numFmtId="171" fontId="31" fillId="2" borderId="12" xfId="0" applyNumberFormat="1" applyFont="1" applyFill="1" applyBorder="1" applyAlignment="1" applyProtection="1">
      <alignment horizontal="right" vertical="center"/>
    </xf>
    <xf numFmtId="171" fontId="30" fillId="2" borderId="13" xfId="0" applyNumberFormat="1" applyFont="1" applyFill="1" applyBorder="1" applyAlignment="1" applyProtection="1">
      <alignment horizontal="right" vertical="center"/>
    </xf>
    <xf numFmtId="171" fontId="31" fillId="2" borderId="13" xfId="0" applyNumberFormat="1" applyFont="1" applyFill="1" applyBorder="1" applyAlignment="1" applyProtection="1">
      <alignment horizontal="right" vertical="center"/>
    </xf>
    <xf numFmtId="9" fontId="18" fillId="2" borderId="0" xfId="0" applyNumberFormat="1" applyFont="1" applyFill="1"/>
    <xf numFmtId="4" fontId="21" fillId="2" borderId="0" xfId="0" applyNumberFormat="1" applyFont="1" applyFill="1"/>
    <xf numFmtId="10" fontId="18" fillId="2" borderId="0" xfId="0" applyNumberFormat="1" applyFont="1" applyFill="1" applyAlignment="1">
      <alignment horizontal="center"/>
    </xf>
    <xf numFmtId="179" fontId="18" fillId="2" borderId="0" xfId="0" applyNumberFormat="1" applyFont="1" applyFill="1"/>
    <xf numFmtId="176" fontId="18" fillId="2" borderId="0" xfId="9" applyNumberFormat="1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3" fillId="4" borderId="17" xfId="18" applyFont="1" applyFill="1" applyBorder="1" applyAlignment="1">
      <alignment horizontal="center" vertical="center" wrapText="1"/>
    </xf>
    <xf numFmtId="0" fontId="4" fillId="4" borderId="17" xfId="18" applyFill="1" applyBorder="1" applyAlignment="1">
      <alignment horizontal="center" vertical="center" wrapText="1"/>
    </xf>
    <xf numFmtId="0" fontId="4" fillId="3" borderId="18" xfId="18" applyFill="1" applyBorder="1" applyAlignment="1">
      <alignment horizontal="center" vertical="center" wrapText="1"/>
    </xf>
    <xf numFmtId="0" fontId="4" fillId="3" borderId="19" xfId="18" applyFill="1" applyBorder="1" applyAlignment="1">
      <alignment horizontal="center" vertical="center" wrapText="1"/>
    </xf>
    <xf numFmtId="0" fontId="4" fillId="3" borderId="20" xfId="18" applyFill="1" applyBorder="1" applyAlignment="1">
      <alignment horizontal="center" vertical="center" wrapText="1"/>
    </xf>
    <xf numFmtId="0" fontId="4" fillId="3" borderId="17" xfId="18" applyFill="1" applyBorder="1" applyAlignment="1">
      <alignment horizontal="center" vertical="center" wrapText="1"/>
    </xf>
    <xf numFmtId="0" fontId="18" fillId="0" borderId="0" xfId="17" applyFont="1" applyBorder="1" applyAlignment="1">
      <alignment horizontal="center"/>
    </xf>
    <xf numFmtId="0" fontId="19" fillId="0" borderId="0" xfId="17" applyFont="1" applyBorder="1" applyAlignment="1">
      <alignment horizontal="center"/>
    </xf>
    <xf numFmtId="0" fontId="26" fillId="0" borderId="0" xfId="17" applyFont="1" applyBorder="1" applyAlignment="1">
      <alignment horizontal="center"/>
    </xf>
    <xf numFmtId="0" fontId="18" fillId="0" borderId="16" xfId="17" applyFont="1" applyBorder="1" applyAlignment="1">
      <alignment horizontal="center"/>
    </xf>
    <xf numFmtId="0" fontId="33" fillId="2" borderId="11" xfId="0" applyFont="1" applyFill="1" applyBorder="1" applyAlignment="1" applyProtection="1">
      <alignment horizontal="center" vertical="center" wrapText="1"/>
    </xf>
    <xf numFmtId="0" fontId="33" fillId="2" borderId="12" xfId="0" applyFont="1" applyFill="1" applyBorder="1" applyAlignment="1" applyProtection="1">
      <alignment horizontal="center" vertical="center" wrapText="1"/>
    </xf>
    <xf numFmtId="0" fontId="33" fillId="2" borderId="13" xfId="0" applyFont="1" applyFill="1" applyBorder="1" applyAlignment="1" applyProtection="1">
      <alignment horizontal="center" vertical="center" wrapText="1"/>
    </xf>
    <xf numFmtId="171" fontId="33" fillId="2" borderId="4" xfId="0" applyNumberFormat="1" applyFont="1" applyFill="1" applyBorder="1" applyAlignment="1" applyProtection="1">
      <alignment horizontal="center" vertical="center"/>
    </xf>
    <xf numFmtId="171" fontId="33" fillId="2" borderId="5" xfId="0" applyNumberFormat="1" applyFont="1" applyFill="1" applyBorder="1" applyAlignment="1" applyProtection="1">
      <alignment horizontal="center" vertical="center"/>
    </xf>
    <xf numFmtId="171" fontId="33" fillId="2" borderId="15" xfId="0" applyNumberFormat="1" applyFont="1" applyFill="1" applyBorder="1" applyAlignment="1" applyProtection="1">
      <alignment horizontal="center" vertical="center"/>
    </xf>
    <xf numFmtId="171" fontId="33" fillId="2" borderId="10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 vertical="center"/>
    </xf>
    <xf numFmtId="0" fontId="33" fillId="2" borderId="12" xfId="0" applyFont="1" applyFill="1" applyBorder="1" applyAlignment="1" applyProtection="1">
      <alignment horizontal="center" vertical="center"/>
    </xf>
    <xf numFmtId="0" fontId="33" fillId="2" borderId="13" xfId="0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71" fontId="33" fillId="2" borderId="11" xfId="0" applyNumberFormat="1" applyFont="1" applyFill="1" applyBorder="1" applyAlignment="1" applyProtection="1">
      <alignment horizontal="center" vertical="center"/>
    </xf>
    <xf numFmtId="171" fontId="33" fillId="2" borderId="12" xfId="0" applyNumberFormat="1" applyFont="1" applyFill="1" applyBorder="1" applyAlignment="1" applyProtection="1">
      <alignment horizontal="center" vertical="center"/>
    </xf>
    <xf numFmtId="171" fontId="33" fillId="2" borderId="13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vertical="center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7" fillId="0" borderId="0" xfId="18" applyFont="1" applyFill="1" applyAlignment="1">
      <alignment horizontal="left" wrapText="1"/>
    </xf>
    <xf numFmtId="0" fontId="17" fillId="0" borderId="0" xfId="18" applyFont="1" applyFill="1" applyAlignment="1">
      <alignment horizontal="left" vertical="center" wrapText="1"/>
    </xf>
    <xf numFmtId="0" fontId="1" fillId="0" borderId="18" xfId="18" applyFont="1" applyFill="1" applyBorder="1" applyAlignment="1">
      <alignment horizontal="center" vertical="center" wrapText="1"/>
    </xf>
    <xf numFmtId="0" fontId="4" fillId="0" borderId="19" xfId="18" applyFill="1" applyBorder="1" applyAlignment="1">
      <alignment horizontal="center" vertical="center" wrapText="1"/>
    </xf>
    <xf numFmtId="0" fontId="4" fillId="0" borderId="20" xfId="18" applyFill="1" applyBorder="1" applyAlignment="1">
      <alignment horizontal="center" vertical="center" wrapText="1"/>
    </xf>
    <xf numFmtId="0" fontId="4" fillId="0" borderId="17" xfId="18" applyFill="1" applyBorder="1" applyAlignment="1">
      <alignment horizontal="center" vertical="center" wrapText="1"/>
    </xf>
    <xf numFmtId="0" fontId="3" fillId="0" borderId="17" xfId="18" applyFont="1" applyFill="1" applyBorder="1" applyAlignment="1">
      <alignment horizontal="center" vertical="center" wrapText="1"/>
    </xf>
    <xf numFmtId="0" fontId="1" fillId="0" borderId="17" xfId="18" applyFont="1" applyFill="1" applyBorder="1" applyAlignment="1">
      <alignment horizontal="center" vertical="center" wrapText="1"/>
    </xf>
  </cellXfs>
  <cellStyles count="19">
    <cellStyle name="Cabecera 1" xfId="1"/>
    <cellStyle name="Cabecera 2" xfId="2"/>
    <cellStyle name="Dia" xfId="3"/>
    <cellStyle name="Encabez1" xfId="4"/>
    <cellStyle name="Encabez2" xfId="5"/>
    <cellStyle name="Fecha" xfId="6"/>
    <cellStyle name="Fijo" xfId="7"/>
    <cellStyle name="Financiero" xfId="8"/>
    <cellStyle name="Millares" xfId="9" builtinId="3"/>
    <cellStyle name="Monetario" xfId="10"/>
    <cellStyle name="Monetario0" xfId="11"/>
    <cellStyle name="Normal" xfId="0" builtinId="0"/>
    <cellStyle name="Normal 2" xfId="17"/>
    <cellStyle name="Normal 3" xfId="18"/>
    <cellStyle name="Normal_LLUVIA" xfId="12"/>
    <cellStyle name="Porcentaje" xfId="13"/>
    <cellStyle name="Porcentual" xfId="14" builtinId="5"/>
    <cellStyle name="Punto0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0</xdr:rowOff>
    </xdr:from>
    <xdr:to>
      <xdr:col>5</xdr:col>
      <xdr:colOff>323850</xdr:colOff>
      <xdr:row>1</xdr:row>
      <xdr:rowOff>19050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3314700" y="0"/>
          <a:ext cx="57150" cy="180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409677</xdr:colOff>
      <xdr:row>11</xdr:row>
      <xdr:rowOff>103343</xdr:rowOff>
    </xdr:from>
    <xdr:to>
      <xdr:col>6</xdr:col>
      <xdr:colOff>60940</xdr:colOff>
      <xdr:row>12</xdr:row>
      <xdr:rowOff>122904</xdr:rowOff>
    </xdr:to>
    <xdr:sp macro="" textlink="">
      <xdr:nvSpPr>
        <xdr:cNvPr id="3" name="Line 58"/>
        <xdr:cNvSpPr>
          <a:spLocks noChangeShapeType="1"/>
        </xdr:cNvSpPr>
      </xdr:nvSpPr>
      <xdr:spPr bwMode="auto">
        <a:xfrm flipH="1">
          <a:off x="2848077" y="1941668"/>
          <a:ext cx="870463" cy="1814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-1</xdr:colOff>
      <xdr:row>12</xdr:row>
      <xdr:rowOff>121673</xdr:rowOff>
    </xdr:from>
    <xdr:to>
      <xdr:col>4</xdr:col>
      <xdr:colOff>431999</xdr:colOff>
      <xdr:row>16</xdr:row>
      <xdr:rowOff>150189</xdr:rowOff>
    </xdr:to>
    <xdr:sp macro="" textlink="">
      <xdr:nvSpPr>
        <xdr:cNvPr id="5" name="Line 60"/>
        <xdr:cNvSpPr>
          <a:spLocks noChangeShapeType="1"/>
        </xdr:cNvSpPr>
      </xdr:nvSpPr>
      <xdr:spPr bwMode="auto">
        <a:xfrm flipH="1">
          <a:off x="2438399" y="2121923"/>
          <a:ext cx="432000" cy="6762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583790</xdr:colOff>
      <xdr:row>16</xdr:row>
      <xdr:rowOff>0</xdr:rowOff>
    </xdr:from>
    <xdr:to>
      <xdr:col>12</xdr:col>
      <xdr:colOff>51211</xdr:colOff>
      <xdr:row>16</xdr:row>
      <xdr:rowOff>128392</xdr:rowOff>
    </xdr:to>
    <xdr:sp macro="" textlink="">
      <xdr:nvSpPr>
        <xdr:cNvPr id="7" name="Line 78"/>
        <xdr:cNvSpPr>
          <a:spLocks noChangeShapeType="1"/>
        </xdr:cNvSpPr>
      </xdr:nvSpPr>
      <xdr:spPr bwMode="auto">
        <a:xfrm>
          <a:off x="5498690" y="2647950"/>
          <a:ext cx="1905821" cy="1283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7</xdr:col>
      <xdr:colOff>266700</xdr:colOff>
      <xdr:row>15</xdr:row>
      <xdr:rowOff>0</xdr:rowOff>
    </xdr:from>
    <xdr:to>
      <xdr:col>7</xdr:col>
      <xdr:colOff>323850</xdr:colOff>
      <xdr:row>16</xdr:row>
      <xdr:rowOff>19050</xdr:rowOff>
    </xdr:to>
    <xdr:sp macro="" textlink="">
      <xdr:nvSpPr>
        <xdr:cNvPr id="8" name="Text Box 79"/>
        <xdr:cNvSpPr txBox="1">
          <a:spLocks noChangeArrowheads="1"/>
        </xdr:cNvSpPr>
      </xdr:nvSpPr>
      <xdr:spPr bwMode="auto">
        <a:xfrm>
          <a:off x="4572000" y="2486025"/>
          <a:ext cx="571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180975</xdr:colOff>
      <xdr:row>18</xdr:row>
      <xdr:rowOff>97400</xdr:rowOff>
    </xdr:from>
    <xdr:to>
      <xdr:col>7</xdr:col>
      <xdr:colOff>457200</xdr:colOff>
      <xdr:row>20</xdr:row>
      <xdr:rowOff>9729</xdr:rowOff>
    </xdr:to>
    <xdr:sp macro="" textlink="">
      <xdr:nvSpPr>
        <xdr:cNvPr id="9" name="Oval 80"/>
        <xdr:cNvSpPr>
          <a:spLocks noChangeArrowheads="1"/>
        </xdr:cNvSpPr>
      </xdr:nvSpPr>
      <xdr:spPr bwMode="auto">
        <a:xfrm>
          <a:off x="4486275" y="3069200"/>
          <a:ext cx="276225" cy="23617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1</a:t>
          </a:r>
        </a:p>
      </xdr:txBody>
    </xdr:sp>
    <xdr:clientData/>
  </xdr:twoCellAnchor>
  <xdr:twoCellAnchor>
    <xdr:from>
      <xdr:col>7</xdr:col>
      <xdr:colOff>496734</xdr:colOff>
      <xdr:row>19</xdr:row>
      <xdr:rowOff>106926</xdr:rowOff>
    </xdr:from>
    <xdr:to>
      <xdr:col>8</xdr:col>
      <xdr:colOff>172884</xdr:colOff>
      <xdr:row>21</xdr:row>
      <xdr:rowOff>19255</xdr:rowOff>
    </xdr:to>
    <xdr:sp macro="" textlink="">
      <xdr:nvSpPr>
        <xdr:cNvPr id="10" name="Oval 81"/>
        <xdr:cNvSpPr>
          <a:spLocks noChangeArrowheads="1"/>
        </xdr:cNvSpPr>
      </xdr:nvSpPr>
      <xdr:spPr bwMode="auto">
        <a:xfrm>
          <a:off x="4802034" y="3240651"/>
          <a:ext cx="285750" cy="23617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2</a:t>
          </a:r>
        </a:p>
      </xdr:txBody>
    </xdr:sp>
    <xdr:clientData/>
  </xdr:twoCellAnchor>
  <xdr:twoCellAnchor>
    <xdr:from>
      <xdr:col>6</xdr:col>
      <xdr:colOff>195519</xdr:colOff>
      <xdr:row>20</xdr:row>
      <xdr:rowOff>41173</xdr:rowOff>
    </xdr:from>
    <xdr:to>
      <xdr:col>6</xdr:col>
      <xdr:colOff>471744</xdr:colOff>
      <xdr:row>21</xdr:row>
      <xdr:rowOff>119319</xdr:rowOff>
    </xdr:to>
    <xdr:sp macro="" textlink="">
      <xdr:nvSpPr>
        <xdr:cNvPr id="11" name="Oval 82"/>
        <xdr:cNvSpPr>
          <a:spLocks noChangeArrowheads="1"/>
        </xdr:cNvSpPr>
      </xdr:nvSpPr>
      <xdr:spPr bwMode="auto">
        <a:xfrm>
          <a:off x="3853119" y="3336823"/>
          <a:ext cx="276225" cy="240071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3</a:t>
          </a:r>
        </a:p>
      </xdr:txBody>
    </xdr:sp>
    <xdr:clientData/>
  </xdr:twoCellAnchor>
  <xdr:twoCellAnchor>
    <xdr:from>
      <xdr:col>7</xdr:col>
      <xdr:colOff>314325</xdr:colOff>
      <xdr:row>11</xdr:row>
      <xdr:rowOff>74048</xdr:rowOff>
    </xdr:from>
    <xdr:to>
      <xdr:col>7</xdr:col>
      <xdr:colOff>314325</xdr:colOff>
      <xdr:row>18</xdr:row>
      <xdr:rowOff>78951</xdr:rowOff>
    </xdr:to>
    <xdr:sp macro="" textlink="">
      <xdr:nvSpPr>
        <xdr:cNvPr id="12" name="Line 83"/>
        <xdr:cNvSpPr>
          <a:spLocks noChangeShapeType="1"/>
        </xdr:cNvSpPr>
      </xdr:nvSpPr>
      <xdr:spPr bwMode="auto">
        <a:xfrm flipV="1">
          <a:off x="4619625" y="1912373"/>
          <a:ext cx="0" cy="113837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30726</xdr:colOff>
      <xdr:row>11</xdr:row>
      <xdr:rowOff>124543</xdr:rowOff>
    </xdr:from>
    <xdr:to>
      <xdr:col>8</xdr:col>
      <xdr:colOff>30726</xdr:colOff>
      <xdr:row>19</xdr:row>
      <xdr:rowOff>86443</xdr:rowOff>
    </xdr:to>
    <xdr:sp macro="" textlink="">
      <xdr:nvSpPr>
        <xdr:cNvPr id="13" name="Line 84"/>
        <xdr:cNvSpPr>
          <a:spLocks noChangeShapeType="1"/>
        </xdr:cNvSpPr>
      </xdr:nvSpPr>
      <xdr:spPr bwMode="auto">
        <a:xfrm flipV="1">
          <a:off x="4945626" y="1962868"/>
          <a:ext cx="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331020</xdr:colOff>
      <xdr:row>14</xdr:row>
      <xdr:rowOff>136935</xdr:rowOff>
    </xdr:from>
    <xdr:to>
      <xdr:col>6</xdr:col>
      <xdr:colOff>331020</xdr:colOff>
      <xdr:row>20</xdr:row>
      <xdr:rowOff>20689</xdr:rowOff>
    </xdr:to>
    <xdr:sp macro="" textlink="">
      <xdr:nvSpPr>
        <xdr:cNvPr id="14" name="Line 85"/>
        <xdr:cNvSpPr>
          <a:spLocks noChangeShapeType="1"/>
        </xdr:cNvSpPr>
      </xdr:nvSpPr>
      <xdr:spPr bwMode="auto">
        <a:xfrm flipV="1">
          <a:off x="3988620" y="2461035"/>
          <a:ext cx="0" cy="8553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610214</xdr:colOff>
      <xdr:row>9</xdr:row>
      <xdr:rowOff>136934</xdr:rowOff>
    </xdr:from>
    <xdr:to>
      <xdr:col>7</xdr:col>
      <xdr:colOff>598538</xdr:colOff>
      <xdr:row>10</xdr:row>
      <xdr:rowOff>98834</xdr:rowOff>
    </xdr:to>
    <xdr:sp macro="" textlink="">
      <xdr:nvSpPr>
        <xdr:cNvPr id="15" name="Line 86"/>
        <xdr:cNvSpPr>
          <a:spLocks noChangeShapeType="1"/>
        </xdr:cNvSpPr>
      </xdr:nvSpPr>
      <xdr:spPr bwMode="auto">
        <a:xfrm rot="420000" flipH="1">
          <a:off x="4267814" y="1651409"/>
          <a:ext cx="636024" cy="1238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46909</xdr:colOff>
      <xdr:row>10</xdr:row>
      <xdr:rowOff>154552</xdr:rowOff>
    </xdr:from>
    <xdr:to>
      <xdr:col>5</xdr:col>
      <xdr:colOff>332659</xdr:colOff>
      <xdr:row>11</xdr:row>
      <xdr:rowOff>87877</xdr:rowOff>
    </xdr:to>
    <xdr:sp macro="" textlink="">
      <xdr:nvSpPr>
        <xdr:cNvPr id="16" name="Line 90"/>
        <xdr:cNvSpPr>
          <a:spLocks noChangeShapeType="1"/>
        </xdr:cNvSpPr>
      </xdr:nvSpPr>
      <xdr:spPr bwMode="auto">
        <a:xfrm rot="360000" flipH="1">
          <a:off x="3094909" y="1830952"/>
          <a:ext cx="285750" cy="952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oneCellAnchor>
    <xdr:from>
      <xdr:col>3</xdr:col>
      <xdr:colOff>506361</xdr:colOff>
      <xdr:row>13</xdr:row>
      <xdr:rowOff>143385</xdr:rowOff>
    </xdr:from>
    <xdr:ext cx="209550" cy="362229"/>
    <xdr:sp macro="" textlink="">
      <xdr:nvSpPr>
        <xdr:cNvPr id="17" name="Text Box 93"/>
        <xdr:cNvSpPr txBox="1">
          <a:spLocks noChangeArrowheads="1"/>
        </xdr:cNvSpPr>
      </xdr:nvSpPr>
      <xdr:spPr bwMode="auto">
        <a:xfrm>
          <a:off x="2349909" y="2314675"/>
          <a:ext cx="209550" cy="3622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36576" tIns="36576" rIns="0" bIns="0" anchor="t" upright="1">
          <a:spAutoFit/>
        </a:bodyPr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1:2</a:t>
          </a: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8</xdr:col>
      <xdr:colOff>559824</xdr:colOff>
      <xdr:row>7</xdr:row>
      <xdr:rowOff>95247</xdr:rowOff>
    </xdr:from>
    <xdr:to>
      <xdr:col>9</xdr:col>
      <xdr:colOff>71694</xdr:colOff>
      <xdr:row>8</xdr:row>
      <xdr:rowOff>111376</xdr:rowOff>
    </xdr:to>
    <xdr:sp macro="" textlink="">
      <xdr:nvSpPr>
        <xdr:cNvPr id="18" name="Line 95"/>
        <xdr:cNvSpPr>
          <a:spLocks noChangeShapeType="1"/>
        </xdr:cNvSpPr>
      </xdr:nvSpPr>
      <xdr:spPr bwMode="auto">
        <a:xfrm>
          <a:off x="5474724" y="1285872"/>
          <a:ext cx="121470" cy="178054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sm" len="sm"/>
          <a:tailEnd/>
        </a:ln>
      </xdr:spPr>
    </xdr:sp>
    <xdr:clientData/>
  </xdr:twoCellAnchor>
  <xdr:twoCellAnchor>
    <xdr:from>
      <xdr:col>8</xdr:col>
      <xdr:colOff>528382</xdr:colOff>
      <xdr:row>7</xdr:row>
      <xdr:rowOff>95243</xdr:rowOff>
    </xdr:from>
    <xdr:to>
      <xdr:col>9</xdr:col>
      <xdr:colOff>57238</xdr:colOff>
      <xdr:row>8</xdr:row>
      <xdr:rowOff>80003</xdr:rowOff>
    </xdr:to>
    <xdr:sp macro="" textlink="">
      <xdr:nvSpPr>
        <xdr:cNvPr id="19" name="Line 96"/>
        <xdr:cNvSpPr>
          <a:spLocks noChangeShapeType="1"/>
        </xdr:cNvSpPr>
      </xdr:nvSpPr>
      <xdr:spPr bwMode="auto">
        <a:xfrm flipH="1">
          <a:off x="5443282" y="1285868"/>
          <a:ext cx="138456" cy="146685"/>
        </a:xfrm>
        <a:prstGeom prst="line">
          <a:avLst/>
        </a:prstGeom>
        <a:noFill/>
        <a:ln w="3175">
          <a:solidFill>
            <a:srgbClr val="000000"/>
          </a:solidFill>
          <a:round/>
          <a:headEnd type="arrow" w="sm" len="sm"/>
          <a:tailEnd/>
        </a:ln>
      </xdr:spPr>
    </xdr:sp>
    <xdr:clientData/>
  </xdr:twoCellAnchor>
  <xdr:twoCellAnchor>
    <xdr:from>
      <xdr:col>5</xdr:col>
      <xdr:colOff>657225</xdr:colOff>
      <xdr:row>21</xdr:row>
      <xdr:rowOff>38100</xdr:rowOff>
    </xdr:from>
    <xdr:to>
      <xdr:col>5</xdr:col>
      <xdr:colOff>657225</xdr:colOff>
      <xdr:row>22</xdr:row>
      <xdr:rowOff>114300</xdr:rowOff>
    </xdr:to>
    <xdr:sp macro="" textlink="">
      <xdr:nvSpPr>
        <xdr:cNvPr id="20" name="Line 98"/>
        <xdr:cNvSpPr>
          <a:spLocks noChangeShapeType="1"/>
        </xdr:cNvSpPr>
      </xdr:nvSpPr>
      <xdr:spPr bwMode="auto">
        <a:xfrm>
          <a:off x="3657600" y="3495675"/>
          <a:ext cx="0" cy="2381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8</xdr:col>
      <xdr:colOff>604990</xdr:colOff>
      <xdr:row>7</xdr:row>
      <xdr:rowOff>14746</xdr:rowOff>
    </xdr:from>
    <xdr:to>
      <xdr:col>8</xdr:col>
      <xdr:colOff>604990</xdr:colOff>
      <xdr:row>19</xdr:row>
      <xdr:rowOff>28294</xdr:rowOff>
    </xdr:to>
    <xdr:sp macro="" textlink="">
      <xdr:nvSpPr>
        <xdr:cNvPr id="21" name="Line 107"/>
        <xdr:cNvSpPr>
          <a:spLocks noChangeShapeType="1"/>
        </xdr:cNvSpPr>
      </xdr:nvSpPr>
      <xdr:spPr bwMode="auto">
        <a:xfrm flipH="1">
          <a:off x="5519890" y="1205371"/>
          <a:ext cx="0" cy="1956648"/>
        </a:xfrm>
        <a:prstGeom prst="line">
          <a:avLst/>
        </a:prstGeom>
        <a:noFill/>
        <a:ln w="1905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</xdr:col>
      <xdr:colOff>604274</xdr:colOff>
      <xdr:row>16</xdr:row>
      <xdr:rowOff>8091</xdr:rowOff>
    </xdr:from>
    <xdr:to>
      <xdr:col>8</xdr:col>
      <xdr:colOff>613798</xdr:colOff>
      <xdr:row>16</xdr:row>
      <xdr:rowOff>122903</xdr:rowOff>
    </xdr:to>
    <xdr:sp macro="" textlink="">
      <xdr:nvSpPr>
        <xdr:cNvPr id="22" name="Line 117"/>
        <xdr:cNvSpPr>
          <a:spLocks noChangeShapeType="1"/>
        </xdr:cNvSpPr>
      </xdr:nvSpPr>
      <xdr:spPr bwMode="auto">
        <a:xfrm flipH="1">
          <a:off x="3652274" y="2656041"/>
          <a:ext cx="1876424" cy="1148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470845</xdr:colOff>
      <xdr:row>19</xdr:row>
      <xdr:rowOff>87110</xdr:rowOff>
    </xdr:from>
    <xdr:to>
      <xdr:col>5</xdr:col>
      <xdr:colOff>113504</xdr:colOff>
      <xdr:row>21</xdr:row>
      <xdr:rowOff>2614</xdr:rowOff>
    </xdr:to>
    <xdr:sp macro="" textlink="">
      <xdr:nvSpPr>
        <xdr:cNvPr id="24" name="Oval 80"/>
        <xdr:cNvSpPr>
          <a:spLocks noChangeArrowheads="1"/>
        </xdr:cNvSpPr>
      </xdr:nvSpPr>
      <xdr:spPr bwMode="auto">
        <a:xfrm>
          <a:off x="2909245" y="3220835"/>
          <a:ext cx="252259" cy="23935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4</a:t>
          </a:r>
        </a:p>
      </xdr:txBody>
    </xdr:sp>
    <xdr:clientData/>
  </xdr:twoCellAnchor>
  <xdr:twoCellAnchor>
    <xdr:from>
      <xdr:col>6</xdr:col>
      <xdr:colOff>2904</xdr:colOff>
      <xdr:row>13</xdr:row>
      <xdr:rowOff>43559</xdr:rowOff>
    </xdr:from>
    <xdr:to>
      <xdr:col>6</xdr:col>
      <xdr:colOff>5808</xdr:colOff>
      <xdr:row>13</xdr:row>
      <xdr:rowOff>60983</xdr:rowOff>
    </xdr:to>
    <xdr:cxnSp macro="">
      <xdr:nvCxnSpPr>
        <xdr:cNvPr id="25" name="24 Conector recto"/>
        <xdr:cNvCxnSpPr/>
      </xdr:nvCxnSpPr>
      <xdr:spPr>
        <a:xfrm rot="16200000" flipH="1">
          <a:off x="3653244" y="2212994"/>
          <a:ext cx="17424" cy="290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40967</xdr:colOff>
      <xdr:row>18</xdr:row>
      <xdr:rowOff>143390</xdr:rowOff>
    </xdr:from>
    <xdr:to>
      <xdr:col>16</xdr:col>
      <xdr:colOff>460890</xdr:colOff>
      <xdr:row>18</xdr:row>
      <xdr:rowOff>153629</xdr:rowOff>
    </xdr:to>
    <xdr:cxnSp macro="">
      <xdr:nvCxnSpPr>
        <xdr:cNvPr id="26" name="25 Conector recto"/>
        <xdr:cNvCxnSpPr/>
      </xdr:nvCxnSpPr>
      <xdr:spPr>
        <a:xfrm rot="5400000" flipH="1" flipV="1">
          <a:off x="9494277" y="2314677"/>
          <a:ext cx="10239" cy="16489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409677</xdr:colOff>
      <xdr:row>12</xdr:row>
      <xdr:rowOff>71696</xdr:rowOff>
    </xdr:from>
    <xdr:to>
      <xdr:col>16</xdr:col>
      <xdr:colOff>409679</xdr:colOff>
      <xdr:row>19</xdr:row>
      <xdr:rowOff>122903</xdr:rowOff>
    </xdr:to>
    <xdr:cxnSp macro="">
      <xdr:nvCxnSpPr>
        <xdr:cNvPr id="27" name="26 Conector recto"/>
        <xdr:cNvCxnSpPr/>
      </xdr:nvCxnSpPr>
      <xdr:spPr>
        <a:xfrm rot="5400000">
          <a:off x="9673510" y="2678266"/>
          <a:ext cx="1198304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204839</xdr:colOff>
      <xdr:row>17</xdr:row>
      <xdr:rowOff>163870</xdr:rowOff>
    </xdr:from>
    <xdr:to>
      <xdr:col>14</xdr:col>
      <xdr:colOff>399435</xdr:colOff>
      <xdr:row>18</xdr:row>
      <xdr:rowOff>102418</xdr:rowOff>
    </xdr:to>
    <xdr:sp macro="" textlink="">
      <xdr:nvSpPr>
        <xdr:cNvPr id="28" name="27 Triángulo isósceles"/>
        <xdr:cNvSpPr/>
      </xdr:nvSpPr>
      <xdr:spPr>
        <a:xfrm flipV="1">
          <a:off x="8838791" y="2990644"/>
          <a:ext cx="194596" cy="102419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9</xdr:col>
      <xdr:colOff>368710</xdr:colOff>
      <xdr:row>15</xdr:row>
      <xdr:rowOff>102419</xdr:rowOff>
    </xdr:from>
    <xdr:to>
      <xdr:col>9</xdr:col>
      <xdr:colOff>563306</xdr:colOff>
      <xdr:row>16</xdr:row>
      <xdr:rowOff>40967</xdr:rowOff>
    </xdr:to>
    <xdr:sp macro="" textlink="">
      <xdr:nvSpPr>
        <xdr:cNvPr id="29" name="28 Triángulo isósceles"/>
        <xdr:cNvSpPr/>
      </xdr:nvSpPr>
      <xdr:spPr>
        <a:xfrm flipV="1">
          <a:off x="5893210" y="2588444"/>
          <a:ext cx="194596" cy="100473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</xdr:col>
      <xdr:colOff>594741</xdr:colOff>
      <xdr:row>12</xdr:row>
      <xdr:rowOff>61451</xdr:rowOff>
    </xdr:from>
    <xdr:to>
      <xdr:col>8</xdr:col>
      <xdr:colOff>613790</xdr:colOff>
      <xdr:row>13</xdr:row>
      <xdr:rowOff>12392</xdr:rowOff>
    </xdr:to>
    <xdr:sp macro="" textlink="">
      <xdr:nvSpPr>
        <xdr:cNvPr id="31" name="Line 117"/>
        <xdr:cNvSpPr>
          <a:spLocks noChangeShapeType="1"/>
        </xdr:cNvSpPr>
      </xdr:nvSpPr>
      <xdr:spPr bwMode="auto">
        <a:xfrm flipH="1">
          <a:off x="3642741" y="2061701"/>
          <a:ext cx="1885949" cy="1128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604274</xdr:colOff>
      <xdr:row>13</xdr:row>
      <xdr:rowOff>10241</xdr:rowOff>
    </xdr:from>
    <xdr:to>
      <xdr:col>5</xdr:col>
      <xdr:colOff>604281</xdr:colOff>
      <xdr:row>16</xdr:row>
      <xdr:rowOff>112666</xdr:rowOff>
    </xdr:to>
    <xdr:cxnSp macro="">
      <xdr:nvCxnSpPr>
        <xdr:cNvPr id="32" name="31 Conector recto"/>
        <xdr:cNvCxnSpPr/>
      </xdr:nvCxnSpPr>
      <xdr:spPr>
        <a:xfrm rot="5400000">
          <a:off x="3358178" y="2466512"/>
          <a:ext cx="588200" cy="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62161</xdr:colOff>
      <xdr:row>11</xdr:row>
      <xdr:rowOff>51210</xdr:rowOff>
    </xdr:from>
    <xdr:to>
      <xdr:col>9</xdr:col>
      <xdr:colOff>0</xdr:colOff>
      <xdr:row>12</xdr:row>
      <xdr:rowOff>12393</xdr:rowOff>
    </xdr:to>
    <xdr:sp macro="" textlink="">
      <xdr:nvSpPr>
        <xdr:cNvPr id="33" name="Line 117"/>
        <xdr:cNvSpPr>
          <a:spLocks noChangeShapeType="1"/>
        </xdr:cNvSpPr>
      </xdr:nvSpPr>
      <xdr:spPr bwMode="auto">
        <a:xfrm flipH="1">
          <a:off x="3719761" y="1889535"/>
          <a:ext cx="1804739" cy="1231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51918</xdr:colOff>
      <xdr:row>10</xdr:row>
      <xdr:rowOff>153629</xdr:rowOff>
    </xdr:from>
    <xdr:to>
      <xdr:col>8</xdr:col>
      <xdr:colOff>604990</xdr:colOff>
      <xdr:row>11</xdr:row>
      <xdr:rowOff>104571</xdr:rowOff>
    </xdr:to>
    <xdr:sp macro="" textlink="">
      <xdr:nvSpPr>
        <xdr:cNvPr id="34" name="Line 117"/>
        <xdr:cNvSpPr>
          <a:spLocks noChangeShapeType="1"/>
        </xdr:cNvSpPr>
      </xdr:nvSpPr>
      <xdr:spPr bwMode="auto">
        <a:xfrm flipH="1">
          <a:off x="3709518" y="1830029"/>
          <a:ext cx="1810372" cy="11286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67757</xdr:colOff>
      <xdr:row>11</xdr:row>
      <xdr:rowOff>112285</xdr:rowOff>
    </xdr:from>
    <xdr:to>
      <xdr:col>6</xdr:col>
      <xdr:colOff>88243</xdr:colOff>
      <xdr:row>13</xdr:row>
      <xdr:rowOff>543</xdr:rowOff>
    </xdr:to>
    <xdr:cxnSp macro="">
      <xdr:nvCxnSpPr>
        <xdr:cNvPr id="35" name="34 Conector recto"/>
        <xdr:cNvCxnSpPr/>
      </xdr:nvCxnSpPr>
      <xdr:spPr>
        <a:xfrm rot="16620000" flipH="1">
          <a:off x="3629546" y="2046421"/>
          <a:ext cx="212108" cy="2048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205551</xdr:colOff>
      <xdr:row>13</xdr:row>
      <xdr:rowOff>153629</xdr:rowOff>
    </xdr:from>
    <xdr:to>
      <xdr:col>4</xdr:col>
      <xdr:colOff>297016</xdr:colOff>
      <xdr:row>14</xdr:row>
      <xdr:rowOff>0</xdr:rowOff>
    </xdr:to>
    <xdr:cxnSp macro="">
      <xdr:nvCxnSpPr>
        <xdr:cNvPr id="36" name="35 Conector recto"/>
        <xdr:cNvCxnSpPr/>
      </xdr:nvCxnSpPr>
      <xdr:spPr>
        <a:xfrm>
          <a:off x="820067" y="2324919"/>
          <a:ext cx="1935014" cy="10242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133155</xdr:colOff>
      <xdr:row>13</xdr:row>
      <xdr:rowOff>51210</xdr:rowOff>
    </xdr:from>
    <xdr:to>
      <xdr:col>3</xdr:col>
      <xdr:colOff>327751</xdr:colOff>
      <xdr:row>13</xdr:row>
      <xdr:rowOff>153629</xdr:rowOff>
    </xdr:to>
    <xdr:sp macro="" textlink="">
      <xdr:nvSpPr>
        <xdr:cNvPr id="37" name="36 Triángulo isósceles"/>
        <xdr:cNvSpPr/>
      </xdr:nvSpPr>
      <xdr:spPr>
        <a:xfrm flipV="1">
          <a:off x="1976703" y="2222500"/>
          <a:ext cx="194596" cy="102419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0</xdr:colOff>
      <xdr:row>18</xdr:row>
      <xdr:rowOff>81936</xdr:rowOff>
    </xdr:from>
    <xdr:to>
      <xdr:col>12</xdr:col>
      <xdr:colOff>10242</xdr:colOff>
      <xdr:row>18</xdr:row>
      <xdr:rowOff>83524</xdr:rowOff>
    </xdr:to>
    <xdr:cxnSp macro="">
      <xdr:nvCxnSpPr>
        <xdr:cNvPr id="38" name="37 Conector recto de flecha"/>
        <xdr:cNvCxnSpPr/>
      </xdr:nvCxnSpPr>
      <xdr:spPr>
        <a:xfrm>
          <a:off x="3657600" y="3053736"/>
          <a:ext cx="370594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19</xdr:row>
      <xdr:rowOff>47625</xdr:rowOff>
    </xdr:to>
    <xdr:sp macro="" textlink="">
      <xdr:nvSpPr>
        <xdr:cNvPr id="39" name="Line 85"/>
        <xdr:cNvSpPr>
          <a:spLocks noChangeShapeType="1"/>
        </xdr:cNvSpPr>
      </xdr:nvSpPr>
      <xdr:spPr bwMode="auto">
        <a:xfrm flipV="1">
          <a:off x="3048000" y="2324100"/>
          <a:ext cx="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604275</xdr:colOff>
      <xdr:row>23</xdr:row>
      <xdr:rowOff>81935</xdr:rowOff>
    </xdr:from>
    <xdr:to>
      <xdr:col>6</xdr:col>
      <xdr:colOff>10242</xdr:colOff>
      <xdr:row>23</xdr:row>
      <xdr:rowOff>102419</xdr:rowOff>
    </xdr:to>
    <xdr:cxnSp macro="">
      <xdr:nvCxnSpPr>
        <xdr:cNvPr id="40" name="39 Conector recto de flecha"/>
        <xdr:cNvCxnSpPr/>
      </xdr:nvCxnSpPr>
      <xdr:spPr>
        <a:xfrm rot="60000" flipV="1">
          <a:off x="2433075" y="3863360"/>
          <a:ext cx="1234767" cy="204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604293</xdr:colOff>
      <xdr:row>8</xdr:row>
      <xdr:rowOff>137652</xdr:rowOff>
    </xdr:from>
    <xdr:to>
      <xdr:col>8</xdr:col>
      <xdr:colOff>604990</xdr:colOff>
      <xdr:row>8</xdr:row>
      <xdr:rowOff>153630</xdr:rowOff>
    </xdr:to>
    <xdr:cxnSp macro="">
      <xdr:nvCxnSpPr>
        <xdr:cNvPr id="42" name="41 Conector recto de flecha"/>
        <xdr:cNvCxnSpPr/>
      </xdr:nvCxnSpPr>
      <xdr:spPr>
        <a:xfrm rot="5400000">
          <a:off x="4578103" y="564392"/>
          <a:ext cx="15978" cy="186759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204844</xdr:colOff>
      <xdr:row>12</xdr:row>
      <xdr:rowOff>71694</xdr:rowOff>
    </xdr:from>
    <xdr:to>
      <xdr:col>1</xdr:col>
      <xdr:colOff>204845</xdr:colOff>
      <xdr:row>16</xdr:row>
      <xdr:rowOff>153627</xdr:rowOff>
    </xdr:to>
    <xdr:cxnSp macro="">
      <xdr:nvCxnSpPr>
        <xdr:cNvPr id="43" name="42 Conector recto"/>
        <xdr:cNvCxnSpPr/>
      </xdr:nvCxnSpPr>
      <xdr:spPr>
        <a:xfrm rot="5400000">
          <a:off x="449628" y="2436760"/>
          <a:ext cx="72963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51211</xdr:colOff>
      <xdr:row>16</xdr:row>
      <xdr:rowOff>128391</xdr:rowOff>
    </xdr:from>
    <xdr:to>
      <xdr:col>14</xdr:col>
      <xdr:colOff>0</xdr:colOff>
      <xdr:row>18</xdr:row>
      <xdr:rowOff>153628</xdr:rowOff>
    </xdr:to>
    <xdr:cxnSp macro="">
      <xdr:nvCxnSpPr>
        <xdr:cNvPr id="48" name="47 Conector recto"/>
        <xdr:cNvCxnSpPr>
          <a:stCxn id="7" idx="1"/>
        </xdr:cNvCxnSpPr>
      </xdr:nvCxnSpPr>
      <xdr:spPr bwMode="auto">
        <a:xfrm rot="16200000" flipH="1">
          <a:off x="7868551" y="2378873"/>
          <a:ext cx="352979" cy="117782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193803</xdr:colOff>
      <xdr:row>17</xdr:row>
      <xdr:rowOff>21278</xdr:rowOff>
    </xdr:from>
    <xdr:to>
      <xdr:col>1</xdr:col>
      <xdr:colOff>195391</xdr:colOff>
      <xdr:row>23</xdr:row>
      <xdr:rowOff>31520</xdr:rowOff>
    </xdr:to>
    <xdr:cxnSp macro="">
      <xdr:nvCxnSpPr>
        <xdr:cNvPr id="52" name="51 Conector recto"/>
        <xdr:cNvCxnSpPr/>
      </xdr:nvCxnSpPr>
      <xdr:spPr bwMode="auto">
        <a:xfrm rot="5400000">
          <a:off x="312379" y="3343992"/>
          <a:ext cx="993468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10243</xdr:colOff>
      <xdr:row>17</xdr:row>
      <xdr:rowOff>10242</xdr:rowOff>
    </xdr:from>
    <xdr:to>
      <xdr:col>4</xdr:col>
      <xdr:colOff>1</xdr:colOff>
      <xdr:row>23</xdr:row>
      <xdr:rowOff>133145</xdr:rowOff>
    </xdr:to>
    <xdr:cxnSp macro="">
      <xdr:nvCxnSpPr>
        <xdr:cNvPr id="54" name="53 Conector recto"/>
        <xdr:cNvCxnSpPr/>
      </xdr:nvCxnSpPr>
      <xdr:spPr bwMode="auto">
        <a:xfrm rot="5400000">
          <a:off x="1602864" y="3087943"/>
          <a:ext cx="1106129" cy="6042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256049</xdr:colOff>
      <xdr:row>23</xdr:row>
      <xdr:rowOff>153629</xdr:rowOff>
    </xdr:from>
    <xdr:to>
      <xdr:col>2</xdr:col>
      <xdr:colOff>542823</xdr:colOff>
      <xdr:row>24</xdr:row>
      <xdr:rowOff>0</xdr:rowOff>
    </xdr:to>
    <xdr:cxnSp macro="">
      <xdr:nvCxnSpPr>
        <xdr:cNvPr id="56" name="55 Conector recto"/>
        <xdr:cNvCxnSpPr/>
      </xdr:nvCxnSpPr>
      <xdr:spPr bwMode="auto">
        <a:xfrm>
          <a:off x="870565" y="3963629"/>
          <a:ext cx="901290" cy="1024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0</xdr:colOff>
      <xdr:row>23</xdr:row>
      <xdr:rowOff>40967</xdr:rowOff>
    </xdr:from>
    <xdr:to>
      <xdr:col>2</xdr:col>
      <xdr:colOff>194596</xdr:colOff>
      <xdr:row>23</xdr:row>
      <xdr:rowOff>143386</xdr:rowOff>
    </xdr:to>
    <xdr:sp macro="" textlink="">
      <xdr:nvSpPr>
        <xdr:cNvPr id="57" name="56 Triángulo isósceles"/>
        <xdr:cNvSpPr/>
      </xdr:nvSpPr>
      <xdr:spPr>
        <a:xfrm flipV="1">
          <a:off x="1229032" y="3850967"/>
          <a:ext cx="194596" cy="102419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593239</xdr:colOff>
      <xdr:row>17</xdr:row>
      <xdr:rowOff>793</xdr:rowOff>
    </xdr:from>
    <xdr:to>
      <xdr:col>0</xdr:col>
      <xdr:colOff>594827</xdr:colOff>
      <xdr:row>23</xdr:row>
      <xdr:rowOff>154422</xdr:rowOff>
    </xdr:to>
    <xdr:cxnSp macro="">
      <xdr:nvCxnSpPr>
        <xdr:cNvPr id="59" name="58 Conector recto de flecha"/>
        <xdr:cNvCxnSpPr/>
      </xdr:nvCxnSpPr>
      <xdr:spPr bwMode="auto">
        <a:xfrm rot="5400000">
          <a:off x="25605" y="3395201"/>
          <a:ext cx="1136855" cy="1588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/>
          <a:tailEnd type="arrow"/>
        </a:ln>
        <a:effectLst/>
      </xdr:spPr>
    </xdr:cxnSp>
    <xdr:clientData/>
  </xdr:twoCellAnchor>
  <xdr:twoCellAnchor>
    <xdr:from>
      <xdr:col>5</xdr:col>
      <xdr:colOff>0</xdr:colOff>
      <xdr:row>10</xdr:row>
      <xdr:rowOff>40968</xdr:rowOff>
    </xdr:from>
    <xdr:to>
      <xdr:col>5</xdr:col>
      <xdr:colOff>45719</xdr:colOff>
      <xdr:row>12</xdr:row>
      <xdr:rowOff>61452</xdr:rowOff>
    </xdr:to>
    <xdr:sp macro="" textlink="">
      <xdr:nvSpPr>
        <xdr:cNvPr id="62" name="61 Marco"/>
        <xdr:cNvSpPr/>
      </xdr:nvSpPr>
      <xdr:spPr bwMode="auto">
        <a:xfrm>
          <a:off x="3072581" y="1720645"/>
          <a:ext cx="45719" cy="348226"/>
        </a:xfrm>
        <a:prstGeom prst="fram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5</xdr:col>
      <xdr:colOff>61451</xdr:colOff>
      <xdr:row>10</xdr:row>
      <xdr:rowOff>71694</xdr:rowOff>
    </xdr:from>
    <xdr:to>
      <xdr:col>5</xdr:col>
      <xdr:colOff>107170</xdr:colOff>
      <xdr:row>10</xdr:row>
      <xdr:rowOff>133146</xdr:rowOff>
    </xdr:to>
    <xdr:sp macro="" textlink="">
      <xdr:nvSpPr>
        <xdr:cNvPr id="63" name="62 Marco"/>
        <xdr:cNvSpPr/>
      </xdr:nvSpPr>
      <xdr:spPr bwMode="auto">
        <a:xfrm>
          <a:off x="3134032" y="1751371"/>
          <a:ext cx="45719" cy="61452"/>
        </a:xfrm>
        <a:prstGeom prst="fram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358467</xdr:colOff>
      <xdr:row>8</xdr:row>
      <xdr:rowOff>122903</xdr:rowOff>
    </xdr:from>
    <xdr:to>
      <xdr:col>5</xdr:col>
      <xdr:colOff>20176</xdr:colOff>
      <xdr:row>10</xdr:row>
      <xdr:rowOff>37178</xdr:rowOff>
    </xdr:to>
    <xdr:sp macro="" textlink="">
      <xdr:nvSpPr>
        <xdr:cNvPr id="64" name="Oval 82"/>
        <xdr:cNvSpPr>
          <a:spLocks noChangeArrowheads="1"/>
        </xdr:cNvSpPr>
      </xdr:nvSpPr>
      <xdr:spPr bwMode="auto">
        <a:xfrm>
          <a:off x="2816532" y="1474838"/>
          <a:ext cx="276225" cy="242017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6688"/>
          <a:ext cx="1000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226218</xdr:colOff>
      <xdr:row>1</xdr:row>
      <xdr:rowOff>0</xdr:rowOff>
    </xdr:from>
    <xdr:to>
      <xdr:col>1</xdr:col>
      <xdr:colOff>642937</xdr:colOff>
      <xdr:row>2</xdr:row>
      <xdr:rowOff>119063</xdr:rowOff>
    </xdr:to>
    <xdr:pic>
      <xdr:nvPicPr>
        <xdr:cNvPr id="3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6218" y="161925"/>
          <a:ext cx="997744" cy="28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190500</xdr:rowOff>
    </xdr:from>
    <xdr:to>
      <xdr:col>1</xdr:col>
      <xdr:colOff>1666875</xdr:colOff>
      <xdr:row>9</xdr:row>
      <xdr:rowOff>190500</xdr:rowOff>
    </xdr:to>
    <xdr:sp macro="" textlink="">
      <xdr:nvSpPr>
        <xdr:cNvPr id="227331" name="Line 8"/>
        <xdr:cNvSpPr>
          <a:spLocks noChangeShapeType="1"/>
        </xdr:cNvSpPr>
      </xdr:nvSpPr>
      <xdr:spPr bwMode="auto">
        <a:xfrm>
          <a:off x="47625" y="1971675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142875</xdr:colOff>
      <xdr:row>0</xdr:row>
      <xdr:rowOff>76200</xdr:rowOff>
    </xdr:from>
    <xdr:to>
      <xdr:col>1</xdr:col>
      <xdr:colOff>819150</xdr:colOff>
      <xdr:row>2</xdr:row>
      <xdr:rowOff>38100</xdr:rowOff>
    </xdr:to>
    <xdr:pic>
      <xdr:nvPicPr>
        <xdr:cNvPr id="227332" name="Picture 4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76200"/>
          <a:ext cx="1000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4"/>
  <sheetViews>
    <sheetView tabSelected="1" workbookViewId="0">
      <selection activeCell="F10" sqref="F10"/>
    </sheetView>
  </sheetViews>
  <sheetFormatPr baseColWidth="10" defaultRowHeight="15"/>
  <cols>
    <col min="1" max="1" width="14.140625" style="7" customWidth="1"/>
    <col min="2" max="8" width="11.42578125" style="7"/>
    <col min="9" max="9" width="12.7109375" style="7" bestFit="1" customWidth="1"/>
    <col min="10" max="16384" width="11.42578125" style="7"/>
  </cols>
  <sheetData>
    <row r="1" spans="1:9">
      <c r="A1" s="10" t="str">
        <f>Datos!B5</f>
        <v xml:space="preserve">OBRA: CONSTRUCCION ALTEO DE DEFENSA CONTRA INUNDACIONES EN RUTA PROVINCIAL A 08 ( Ex Nº46). </v>
      </c>
    </row>
    <row r="2" spans="1:9">
      <c r="A2" s="10" t="str">
        <f>Datos!B6</f>
        <v>TRAMO: R.N.Nº12-VILLA PARANACITO-SUB-TRAMO ENTRE PROGR. 18812,90 a PROGR. 21330,00 .</v>
      </c>
    </row>
    <row r="3" spans="1:9" ht="15.75" thickBot="1">
      <c r="A3" s="10" t="str">
        <f>Datos!B7</f>
        <v>DPTO. ISLAS DEL IBICUY</v>
      </c>
    </row>
    <row r="4" spans="1:9" ht="30.75" customHeight="1" thickBot="1">
      <c r="A4" s="189" t="s">
        <v>59</v>
      </c>
      <c r="B4" s="190"/>
      <c r="C4" s="191"/>
    </row>
    <row r="5" spans="1:9" ht="15.75" customHeight="1" thickBot="1">
      <c r="A5" s="192" t="s">
        <v>55</v>
      </c>
      <c r="B5" s="187" t="s">
        <v>58</v>
      </c>
      <c r="C5" s="187" t="s">
        <v>57</v>
      </c>
    </row>
    <row r="6" spans="1:9" ht="15.75" thickBot="1">
      <c r="A6" s="192"/>
      <c r="B6" s="188"/>
      <c r="C6" s="188"/>
    </row>
    <row r="7" spans="1:9" ht="16.5" thickBot="1">
      <c r="A7" s="8">
        <v>15500</v>
      </c>
      <c r="B7" s="8"/>
      <c r="C7" s="8"/>
    </row>
    <row r="8" spans="1:9" ht="16.5" thickBot="1">
      <c r="A8" s="8">
        <f>A7+25</f>
        <v>15525</v>
      </c>
      <c r="B8" s="8">
        <v>25</v>
      </c>
      <c r="C8" s="8">
        <f>F8</f>
        <v>0</v>
      </c>
      <c r="D8" s="12">
        <v>0</v>
      </c>
      <c r="E8" s="7">
        <f>1.24*1.1</f>
        <v>1.3640000000000001</v>
      </c>
      <c r="F8" s="7">
        <f>E8*D8</f>
        <v>0</v>
      </c>
      <c r="G8" s="14">
        <f>G241</f>
        <v>20973.924999999999</v>
      </c>
      <c r="H8" s="14">
        <f>C241</f>
        <v>23041.949699999997</v>
      </c>
      <c r="I8" s="14">
        <f>Presupuesto!F18</f>
        <v>15398167.658720002</v>
      </c>
    </row>
    <row r="9" spans="1:9" ht="16.5" thickBot="1">
      <c r="A9" s="8">
        <f t="shared" ref="A9:A72" si="0">A8+25</f>
        <v>15550</v>
      </c>
      <c r="B9" s="8">
        <v>25</v>
      </c>
      <c r="C9" s="8">
        <f t="shared" ref="C9:C72" si="1">F9</f>
        <v>13.128499999999987</v>
      </c>
      <c r="D9" s="12">
        <v>9.6249999999999893</v>
      </c>
      <c r="E9" s="7">
        <f>E8</f>
        <v>1.3640000000000001</v>
      </c>
      <c r="F9" s="7">
        <f>E9*D9</f>
        <v>13.128499999999987</v>
      </c>
    </row>
    <row r="10" spans="1:9" ht="16.5" thickBot="1">
      <c r="A10" s="8">
        <f t="shared" si="0"/>
        <v>15575</v>
      </c>
      <c r="B10" s="8">
        <v>25</v>
      </c>
      <c r="C10" s="8">
        <f t="shared" si="1"/>
        <v>58.481499999999976</v>
      </c>
      <c r="D10" s="12">
        <v>42.874999999999979</v>
      </c>
      <c r="E10" s="7">
        <f t="shared" ref="E10:E73" si="2">E9</f>
        <v>1.3640000000000001</v>
      </c>
      <c r="F10" s="7">
        <f t="shared" ref="F10:F72" si="3">E10*D10</f>
        <v>58.481499999999976</v>
      </c>
    </row>
    <row r="11" spans="1:9" ht="16.5" thickBot="1">
      <c r="A11" s="8">
        <f t="shared" si="0"/>
        <v>15600</v>
      </c>
      <c r="B11" s="8">
        <v>25</v>
      </c>
      <c r="C11" s="8">
        <f t="shared" si="1"/>
        <v>71.609999999999971</v>
      </c>
      <c r="D11" s="12">
        <v>52.499999999999972</v>
      </c>
      <c r="E11" s="7">
        <f t="shared" si="2"/>
        <v>1.3640000000000001</v>
      </c>
      <c r="F11" s="7">
        <f t="shared" si="3"/>
        <v>71.609999999999971</v>
      </c>
    </row>
    <row r="12" spans="1:9" ht="16.5" thickBot="1">
      <c r="A12" s="8">
        <f t="shared" si="0"/>
        <v>15625</v>
      </c>
      <c r="B12" s="8">
        <v>25</v>
      </c>
      <c r="C12" s="8">
        <f t="shared" si="1"/>
        <v>71.609999999999971</v>
      </c>
      <c r="D12" s="12">
        <v>52.499999999999972</v>
      </c>
      <c r="E12" s="7">
        <f t="shared" si="2"/>
        <v>1.3640000000000001</v>
      </c>
      <c r="F12" s="7">
        <f t="shared" si="3"/>
        <v>71.609999999999971</v>
      </c>
    </row>
    <row r="13" spans="1:9" ht="16.5" thickBot="1">
      <c r="A13" s="8">
        <f t="shared" si="0"/>
        <v>15650</v>
      </c>
      <c r="B13" s="8">
        <v>25</v>
      </c>
      <c r="C13" s="8">
        <f t="shared" si="1"/>
        <v>75.190499999999986</v>
      </c>
      <c r="D13" s="12">
        <v>55.124999999999986</v>
      </c>
      <c r="E13" s="7">
        <f t="shared" si="2"/>
        <v>1.3640000000000001</v>
      </c>
      <c r="F13" s="7">
        <f t="shared" si="3"/>
        <v>75.190499999999986</v>
      </c>
    </row>
    <row r="14" spans="1:9" ht="16.5" thickBot="1">
      <c r="A14" s="8">
        <f t="shared" si="0"/>
        <v>15675</v>
      </c>
      <c r="B14" s="8">
        <v>25</v>
      </c>
      <c r="C14" s="8">
        <f t="shared" si="1"/>
        <v>73.997000000000028</v>
      </c>
      <c r="D14" s="12">
        <v>54.250000000000014</v>
      </c>
      <c r="E14" s="7">
        <f t="shared" si="2"/>
        <v>1.3640000000000001</v>
      </c>
      <c r="F14" s="7">
        <f t="shared" si="3"/>
        <v>73.997000000000028</v>
      </c>
    </row>
    <row r="15" spans="1:9" ht="16.5" thickBot="1">
      <c r="A15" s="8">
        <f t="shared" si="0"/>
        <v>15700</v>
      </c>
      <c r="B15" s="8">
        <v>25</v>
      </c>
      <c r="C15" s="8">
        <f t="shared" si="1"/>
        <v>71.610000000000014</v>
      </c>
      <c r="D15" s="12">
        <v>52.500000000000007</v>
      </c>
      <c r="E15" s="7">
        <f t="shared" si="2"/>
        <v>1.3640000000000001</v>
      </c>
      <c r="F15" s="7">
        <f t="shared" si="3"/>
        <v>71.610000000000014</v>
      </c>
    </row>
    <row r="16" spans="1:9" ht="16.5" thickBot="1">
      <c r="A16" s="8">
        <f t="shared" si="0"/>
        <v>15725</v>
      </c>
      <c r="B16" s="8">
        <v>25</v>
      </c>
      <c r="C16" s="8">
        <f t="shared" si="1"/>
        <v>81.15800000000003</v>
      </c>
      <c r="D16" s="12">
        <v>59.500000000000014</v>
      </c>
      <c r="E16" s="7">
        <f t="shared" si="2"/>
        <v>1.3640000000000001</v>
      </c>
      <c r="F16" s="7">
        <f t="shared" si="3"/>
        <v>81.15800000000003</v>
      </c>
    </row>
    <row r="17" spans="1:6" ht="16.5" thickBot="1">
      <c r="A17" s="8">
        <f t="shared" si="0"/>
        <v>15750</v>
      </c>
      <c r="B17" s="8">
        <v>25</v>
      </c>
      <c r="C17" s="8">
        <f t="shared" si="1"/>
        <v>93.093000000000046</v>
      </c>
      <c r="D17" s="12">
        <v>68.250000000000028</v>
      </c>
      <c r="E17" s="7">
        <f t="shared" si="2"/>
        <v>1.3640000000000001</v>
      </c>
      <c r="F17" s="7">
        <f t="shared" si="3"/>
        <v>93.093000000000046</v>
      </c>
    </row>
    <row r="18" spans="1:6" ht="16.5" thickBot="1">
      <c r="A18" s="8">
        <f t="shared" si="0"/>
        <v>15775</v>
      </c>
      <c r="B18" s="8">
        <v>25</v>
      </c>
      <c r="C18" s="8">
        <f t="shared" si="1"/>
        <v>90.706000000000046</v>
      </c>
      <c r="D18" s="12">
        <v>66.500000000000028</v>
      </c>
      <c r="E18" s="7">
        <f t="shared" si="2"/>
        <v>1.3640000000000001</v>
      </c>
      <c r="F18" s="7">
        <f t="shared" si="3"/>
        <v>90.706000000000046</v>
      </c>
    </row>
    <row r="19" spans="1:6" ht="16.5" thickBot="1">
      <c r="A19" s="8">
        <f t="shared" si="0"/>
        <v>15800</v>
      </c>
      <c r="B19" s="8">
        <v>25</v>
      </c>
      <c r="C19" s="8">
        <f t="shared" si="1"/>
        <v>88.319000000000045</v>
      </c>
      <c r="D19" s="12">
        <v>64.750000000000028</v>
      </c>
      <c r="E19" s="7">
        <f t="shared" si="2"/>
        <v>1.3640000000000001</v>
      </c>
      <c r="F19" s="7">
        <f t="shared" si="3"/>
        <v>88.319000000000045</v>
      </c>
    </row>
    <row r="20" spans="1:6" ht="16.5" thickBot="1">
      <c r="A20" s="8">
        <f t="shared" si="0"/>
        <v>15825</v>
      </c>
      <c r="B20" s="8">
        <v>25</v>
      </c>
      <c r="C20" s="8">
        <f t="shared" si="1"/>
        <v>90.706000000000046</v>
      </c>
      <c r="D20" s="12">
        <v>66.500000000000028</v>
      </c>
      <c r="E20" s="7">
        <f t="shared" si="2"/>
        <v>1.3640000000000001</v>
      </c>
      <c r="F20" s="7">
        <f t="shared" si="3"/>
        <v>90.706000000000046</v>
      </c>
    </row>
    <row r="21" spans="1:6" ht="16.5" thickBot="1">
      <c r="A21" s="8">
        <f t="shared" si="0"/>
        <v>15850</v>
      </c>
      <c r="B21" s="8">
        <v>25</v>
      </c>
      <c r="C21" s="8">
        <f t="shared" si="1"/>
        <v>88.319000000000045</v>
      </c>
      <c r="D21" s="12">
        <v>64.750000000000028</v>
      </c>
      <c r="E21" s="7">
        <f t="shared" si="2"/>
        <v>1.3640000000000001</v>
      </c>
      <c r="F21" s="7">
        <f t="shared" si="3"/>
        <v>88.319000000000045</v>
      </c>
    </row>
    <row r="22" spans="1:6" ht="16.5" thickBot="1">
      <c r="A22" s="8">
        <f t="shared" si="0"/>
        <v>15875</v>
      </c>
      <c r="B22" s="8">
        <v>25</v>
      </c>
      <c r="C22" s="8">
        <f t="shared" si="1"/>
        <v>93.093000000000046</v>
      </c>
      <c r="D22" s="12">
        <v>68.250000000000028</v>
      </c>
      <c r="E22" s="7">
        <f t="shared" si="2"/>
        <v>1.3640000000000001</v>
      </c>
      <c r="F22" s="7">
        <f t="shared" si="3"/>
        <v>93.093000000000046</v>
      </c>
    </row>
    <row r="23" spans="1:6" ht="16.5" thickBot="1">
      <c r="A23" s="8">
        <f t="shared" si="0"/>
        <v>15900</v>
      </c>
      <c r="B23" s="8">
        <v>25</v>
      </c>
      <c r="C23" s="8">
        <f t="shared" si="1"/>
        <v>96.673500000000004</v>
      </c>
      <c r="D23" s="12">
        <v>70.875</v>
      </c>
      <c r="E23" s="7">
        <f t="shared" si="2"/>
        <v>1.3640000000000001</v>
      </c>
      <c r="F23" s="7">
        <f t="shared" si="3"/>
        <v>96.673500000000004</v>
      </c>
    </row>
    <row r="24" spans="1:6" ht="16.5" thickBot="1">
      <c r="A24" s="8">
        <f t="shared" si="0"/>
        <v>15925</v>
      </c>
      <c r="B24" s="8">
        <v>25</v>
      </c>
      <c r="C24" s="8">
        <f t="shared" si="1"/>
        <v>90.705999999999975</v>
      </c>
      <c r="D24" s="12">
        <v>66.499999999999972</v>
      </c>
      <c r="E24" s="7">
        <f t="shared" si="2"/>
        <v>1.3640000000000001</v>
      </c>
      <c r="F24" s="7">
        <f t="shared" si="3"/>
        <v>90.705999999999975</v>
      </c>
    </row>
    <row r="25" spans="1:6" ht="16.5" thickBot="1">
      <c r="A25" s="8">
        <f t="shared" si="0"/>
        <v>15950</v>
      </c>
      <c r="B25" s="8">
        <v>25</v>
      </c>
      <c r="C25" s="8">
        <f t="shared" si="1"/>
        <v>89.512500000000003</v>
      </c>
      <c r="D25" s="12">
        <v>65.625</v>
      </c>
      <c r="E25" s="7">
        <f t="shared" si="2"/>
        <v>1.3640000000000001</v>
      </c>
      <c r="F25" s="7">
        <f t="shared" si="3"/>
        <v>89.512500000000003</v>
      </c>
    </row>
    <row r="26" spans="1:6" ht="16.5" thickBot="1">
      <c r="A26" s="8">
        <f t="shared" si="0"/>
        <v>15975</v>
      </c>
      <c r="B26" s="8">
        <v>25</v>
      </c>
      <c r="C26" s="8">
        <f t="shared" si="1"/>
        <v>96.673500000000004</v>
      </c>
      <c r="D26" s="12">
        <v>70.875</v>
      </c>
      <c r="E26" s="7">
        <f t="shared" si="2"/>
        <v>1.3640000000000001</v>
      </c>
      <c r="F26" s="7">
        <f t="shared" si="3"/>
        <v>96.673500000000004</v>
      </c>
    </row>
    <row r="27" spans="1:6" ht="16.5" thickBot="1">
      <c r="A27" s="8">
        <f t="shared" si="0"/>
        <v>16000</v>
      </c>
      <c r="B27" s="8">
        <v>25</v>
      </c>
      <c r="C27" s="8">
        <f t="shared" si="1"/>
        <v>97.86699999999999</v>
      </c>
      <c r="D27" s="12">
        <v>71.749999999999986</v>
      </c>
      <c r="E27" s="7">
        <f t="shared" si="2"/>
        <v>1.3640000000000001</v>
      </c>
      <c r="F27" s="7">
        <f t="shared" si="3"/>
        <v>97.86699999999999</v>
      </c>
    </row>
    <row r="28" spans="1:6" ht="16.5" thickBot="1">
      <c r="A28" s="8">
        <f t="shared" si="0"/>
        <v>16025</v>
      </c>
      <c r="B28" s="8">
        <v>25</v>
      </c>
      <c r="C28" s="8">
        <f t="shared" si="1"/>
        <v>96.673500000000004</v>
      </c>
      <c r="D28" s="12">
        <v>70.875</v>
      </c>
      <c r="E28" s="7">
        <f t="shared" si="2"/>
        <v>1.3640000000000001</v>
      </c>
      <c r="F28" s="7">
        <f t="shared" si="3"/>
        <v>96.673500000000004</v>
      </c>
    </row>
    <row r="29" spans="1:6" ht="16.5" thickBot="1">
      <c r="A29" s="8">
        <f t="shared" si="0"/>
        <v>16050</v>
      </c>
      <c r="B29" s="8">
        <v>25</v>
      </c>
      <c r="C29" s="8">
        <f t="shared" si="1"/>
        <v>101.44750000000003</v>
      </c>
      <c r="D29" s="12">
        <v>74.375000000000014</v>
      </c>
      <c r="E29" s="7">
        <f t="shared" si="2"/>
        <v>1.3640000000000001</v>
      </c>
      <c r="F29" s="7">
        <f t="shared" si="3"/>
        <v>101.44750000000003</v>
      </c>
    </row>
    <row r="30" spans="1:6" ht="16.5" thickBot="1">
      <c r="A30" s="8">
        <f t="shared" si="0"/>
        <v>16075</v>
      </c>
      <c r="B30" s="8">
        <v>25</v>
      </c>
      <c r="C30" s="8">
        <f t="shared" si="1"/>
        <v>116.96300000000001</v>
      </c>
      <c r="D30" s="12">
        <v>85.75</v>
      </c>
      <c r="E30" s="7">
        <f t="shared" si="2"/>
        <v>1.3640000000000001</v>
      </c>
      <c r="F30" s="7">
        <f t="shared" si="3"/>
        <v>116.96300000000001</v>
      </c>
    </row>
    <row r="31" spans="1:6" ht="16.5" thickBot="1">
      <c r="A31" s="8">
        <f t="shared" si="0"/>
        <v>16100</v>
      </c>
      <c r="B31" s="8">
        <v>25</v>
      </c>
      <c r="C31" s="8">
        <f t="shared" si="1"/>
        <v>125.3175</v>
      </c>
      <c r="D31" s="12">
        <v>91.874999999999986</v>
      </c>
      <c r="E31" s="7">
        <f t="shared" si="2"/>
        <v>1.3640000000000001</v>
      </c>
      <c r="F31" s="7">
        <f t="shared" si="3"/>
        <v>125.3175</v>
      </c>
    </row>
    <row r="32" spans="1:6" ht="16.5" thickBot="1">
      <c r="A32" s="8">
        <f t="shared" si="0"/>
        <v>16125</v>
      </c>
      <c r="B32" s="8">
        <v>25</v>
      </c>
      <c r="C32" s="8">
        <f t="shared" si="1"/>
        <v>133.67199999999997</v>
      </c>
      <c r="D32" s="12">
        <v>97.999999999999972</v>
      </c>
      <c r="E32" s="7">
        <f t="shared" si="2"/>
        <v>1.3640000000000001</v>
      </c>
      <c r="F32" s="7">
        <f t="shared" si="3"/>
        <v>133.67199999999997</v>
      </c>
    </row>
    <row r="33" spans="1:6" ht="16.5" thickBot="1">
      <c r="A33" s="8">
        <f t="shared" si="0"/>
        <v>16150</v>
      </c>
      <c r="B33" s="8">
        <v>25</v>
      </c>
      <c r="C33" s="8">
        <f t="shared" si="1"/>
        <v>149.1875</v>
      </c>
      <c r="D33" s="12">
        <v>109.375</v>
      </c>
      <c r="E33" s="7">
        <f t="shared" si="2"/>
        <v>1.3640000000000001</v>
      </c>
      <c r="F33" s="7">
        <f t="shared" si="3"/>
        <v>149.1875</v>
      </c>
    </row>
    <row r="34" spans="1:6" ht="16.5" thickBot="1">
      <c r="A34" s="8">
        <f t="shared" si="0"/>
        <v>16175</v>
      </c>
      <c r="B34" s="8">
        <v>25</v>
      </c>
      <c r="C34" s="8">
        <f t="shared" si="1"/>
        <v>153.9615</v>
      </c>
      <c r="D34" s="12">
        <v>112.875</v>
      </c>
      <c r="E34" s="7">
        <f t="shared" si="2"/>
        <v>1.3640000000000001</v>
      </c>
      <c r="F34" s="7">
        <f t="shared" si="3"/>
        <v>153.9615</v>
      </c>
    </row>
    <row r="35" spans="1:6" ht="16.5" thickBot="1">
      <c r="A35" s="8">
        <f t="shared" si="0"/>
        <v>16200</v>
      </c>
      <c r="B35" s="8">
        <v>25</v>
      </c>
      <c r="C35" s="8">
        <f t="shared" si="1"/>
        <v>149.1875</v>
      </c>
      <c r="D35" s="12">
        <v>109.375</v>
      </c>
      <c r="E35" s="7">
        <f t="shared" si="2"/>
        <v>1.3640000000000001</v>
      </c>
      <c r="F35" s="7">
        <f t="shared" si="3"/>
        <v>149.1875</v>
      </c>
    </row>
    <row r="36" spans="1:6" ht="16.5" thickBot="1">
      <c r="A36" s="8">
        <f t="shared" si="0"/>
        <v>16225</v>
      </c>
      <c r="B36" s="8">
        <v>25</v>
      </c>
      <c r="C36" s="8">
        <f t="shared" si="1"/>
        <v>143.22000000000003</v>
      </c>
      <c r="D36" s="12">
        <v>105.00000000000001</v>
      </c>
      <c r="E36" s="7">
        <f t="shared" si="2"/>
        <v>1.3640000000000001</v>
      </c>
      <c r="F36" s="7">
        <f t="shared" si="3"/>
        <v>143.22000000000003</v>
      </c>
    </row>
    <row r="37" spans="1:6" ht="16.5" thickBot="1">
      <c r="A37" s="8">
        <f t="shared" si="0"/>
        <v>16250</v>
      </c>
      <c r="B37" s="8">
        <v>25</v>
      </c>
      <c r="C37" s="8">
        <f t="shared" si="1"/>
        <v>132.4785</v>
      </c>
      <c r="D37" s="12">
        <v>97.124999999999986</v>
      </c>
      <c r="E37" s="7">
        <f t="shared" si="2"/>
        <v>1.3640000000000001</v>
      </c>
      <c r="F37" s="7">
        <f t="shared" si="3"/>
        <v>132.4785</v>
      </c>
    </row>
    <row r="38" spans="1:6" ht="16.5" thickBot="1">
      <c r="A38" s="8">
        <f t="shared" si="0"/>
        <v>16275</v>
      </c>
      <c r="B38" s="8">
        <v>25</v>
      </c>
      <c r="C38" s="8">
        <f t="shared" si="1"/>
        <v>118.15649999999997</v>
      </c>
      <c r="D38" s="12">
        <v>86.624999999999972</v>
      </c>
      <c r="E38" s="7">
        <f t="shared" si="2"/>
        <v>1.3640000000000001</v>
      </c>
      <c r="F38" s="7">
        <f t="shared" si="3"/>
        <v>118.15649999999997</v>
      </c>
    </row>
    <row r="39" spans="1:6" ht="16.5" thickBot="1">
      <c r="A39" s="8">
        <f t="shared" si="0"/>
        <v>16300</v>
      </c>
      <c r="B39" s="8">
        <v>25</v>
      </c>
      <c r="C39" s="8">
        <f t="shared" si="1"/>
        <v>122.93049999999999</v>
      </c>
      <c r="D39" s="12">
        <v>90.124999999999986</v>
      </c>
      <c r="E39" s="7">
        <f t="shared" si="2"/>
        <v>1.3640000000000001</v>
      </c>
      <c r="F39" s="7">
        <f t="shared" si="3"/>
        <v>122.93049999999999</v>
      </c>
    </row>
    <row r="40" spans="1:6" ht="16.5" thickBot="1">
      <c r="A40" s="8">
        <f t="shared" si="0"/>
        <v>16325</v>
      </c>
      <c r="B40" s="8">
        <v>25</v>
      </c>
      <c r="C40" s="8">
        <f t="shared" si="1"/>
        <v>130.0915</v>
      </c>
      <c r="D40" s="12">
        <v>95.374999999999986</v>
      </c>
      <c r="E40" s="7">
        <f t="shared" si="2"/>
        <v>1.3640000000000001</v>
      </c>
      <c r="F40" s="7">
        <f t="shared" si="3"/>
        <v>130.0915</v>
      </c>
    </row>
    <row r="41" spans="1:6" ht="16.5" thickBot="1">
      <c r="A41" s="8">
        <f t="shared" si="0"/>
        <v>16350</v>
      </c>
      <c r="B41" s="8">
        <v>25</v>
      </c>
      <c r="C41" s="8">
        <f t="shared" si="1"/>
        <v>131.28500000000003</v>
      </c>
      <c r="D41" s="12">
        <v>96.250000000000014</v>
      </c>
      <c r="E41" s="7">
        <f t="shared" si="2"/>
        <v>1.3640000000000001</v>
      </c>
      <c r="F41" s="7">
        <f t="shared" si="3"/>
        <v>131.28500000000003</v>
      </c>
    </row>
    <row r="42" spans="1:6" ht="16.5" thickBot="1">
      <c r="A42" s="8">
        <f t="shared" si="0"/>
        <v>16375</v>
      </c>
      <c r="B42" s="8">
        <v>25</v>
      </c>
      <c r="C42" s="8">
        <f t="shared" si="1"/>
        <v>142.0265</v>
      </c>
      <c r="D42" s="12">
        <v>104.125</v>
      </c>
      <c r="E42" s="7">
        <f t="shared" si="2"/>
        <v>1.3640000000000001</v>
      </c>
      <c r="F42" s="7">
        <f t="shared" si="3"/>
        <v>142.0265</v>
      </c>
    </row>
    <row r="43" spans="1:6" ht="16.5" thickBot="1">
      <c r="A43" s="8">
        <f t="shared" si="0"/>
        <v>16400</v>
      </c>
      <c r="B43" s="8">
        <v>25</v>
      </c>
      <c r="C43" s="8">
        <f t="shared" si="1"/>
        <v>158.7355</v>
      </c>
      <c r="D43" s="12">
        <v>116.375</v>
      </c>
      <c r="E43" s="7">
        <f t="shared" si="2"/>
        <v>1.3640000000000001</v>
      </c>
      <c r="F43" s="7">
        <f t="shared" si="3"/>
        <v>158.7355</v>
      </c>
    </row>
    <row r="44" spans="1:6" ht="16.5" thickBot="1">
      <c r="A44" s="8">
        <f t="shared" si="0"/>
        <v>16425</v>
      </c>
      <c r="B44" s="8">
        <v>25</v>
      </c>
      <c r="C44" s="8">
        <f t="shared" si="1"/>
        <v>164.70300000000006</v>
      </c>
      <c r="D44" s="12">
        <v>120.75000000000003</v>
      </c>
      <c r="E44" s="7">
        <f t="shared" si="2"/>
        <v>1.3640000000000001</v>
      </c>
      <c r="F44" s="7">
        <f t="shared" si="3"/>
        <v>164.70300000000006</v>
      </c>
    </row>
    <row r="45" spans="1:6" ht="16.5" thickBot="1">
      <c r="A45" s="8">
        <f t="shared" si="0"/>
        <v>16450</v>
      </c>
      <c r="B45" s="8">
        <v>25</v>
      </c>
      <c r="C45" s="8">
        <f t="shared" si="1"/>
        <v>155.15500000000006</v>
      </c>
      <c r="D45" s="12">
        <v>113.75000000000003</v>
      </c>
      <c r="E45" s="7">
        <f t="shared" si="2"/>
        <v>1.3640000000000001</v>
      </c>
      <c r="F45" s="7">
        <f t="shared" si="3"/>
        <v>155.15500000000006</v>
      </c>
    </row>
    <row r="46" spans="1:6" ht="16.5" thickBot="1">
      <c r="A46" s="8">
        <f t="shared" si="0"/>
        <v>16475</v>
      </c>
      <c r="B46" s="8">
        <v>25</v>
      </c>
      <c r="C46" s="8">
        <f t="shared" si="1"/>
        <v>162.31600000000006</v>
      </c>
      <c r="D46" s="12">
        <v>119.00000000000003</v>
      </c>
      <c r="E46" s="7">
        <f t="shared" si="2"/>
        <v>1.3640000000000001</v>
      </c>
      <c r="F46" s="7">
        <f t="shared" si="3"/>
        <v>162.31600000000006</v>
      </c>
    </row>
    <row r="47" spans="1:6" ht="16.5" thickBot="1">
      <c r="A47" s="8">
        <f t="shared" si="0"/>
        <v>16500</v>
      </c>
      <c r="B47" s="8">
        <v>25</v>
      </c>
      <c r="C47" s="8">
        <f t="shared" si="1"/>
        <v>179.02500000000001</v>
      </c>
      <c r="D47" s="12">
        <v>131.25</v>
      </c>
      <c r="E47" s="7">
        <f t="shared" si="2"/>
        <v>1.3640000000000001</v>
      </c>
      <c r="F47" s="7">
        <f t="shared" si="3"/>
        <v>179.02500000000001</v>
      </c>
    </row>
    <row r="48" spans="1:6" ht="16.5" thickBot="1">
      <c r="A48" s="8">
        <f t="shared" si="0"/>
        <v>16525</v>
      </c>
      <c r="B48" s="8">
        <v>25</v>
      </c>
      <c r="C48" s="8">
        <f t="shared" si="1"/>
        <v>174.251</v>
      </c>
      <c r="D48" s="12">
        <v>127.75</v>
      </c>
      <c r="E48" s="7">
        <f t="shared" si="2"/>
        <v>1.3640000000000001</v>
      </c>
      <c r="F48" s="7">
        <f t="shared" si="3"/>
        <v>174.251</v>
      </c>
    </row>
    <row r="49" spans="1:6" ht="16.5" thickBot="1">
      <c r="A49" s="8">
        <f t="shared" si="0"/>
        <v>16550</v>
      </c>
      <c r="B49" s="8">
        <v>25</v>
      </c>
      <c r="C49" s="8">
        <f t="shared" si="1"/>
        <v>147.99400000000006</v>
      </c>
      <c r="D49" s="12">
        <v>108.50000000000003</v>
      </c>
      <c r="E49" s="7">
        <f t="shared" si="2"/>
        <v>1.3640000000000001</v>
      </c>
      <c r="F49" s="7">
        <f t="shared" si="3"/>
        <v>147.99400000000006</v>
      </c>
    </row>
    <row r="50" spans="1:6" ht="16.5" thickBot="1">
      <c r="A50" s="8">
        <f t="shared" si="0"/>
        <v>16575</v>
      </c>
      <c r="B50" s="8">
        <v>25</v>
      </c>
      <c r="C50" s="8">
        <f t="shared" si="1"/>
        <v>138.44600000000003</v>
      </c>
      <c r="D50" s="12">
        <v>101.50000000000001</v>
      </c>
      <c r="E50" s="7">
        <f t="shared" si="2"/>
        <v>1.3640000000000001</v>
      </c>
      <c r="F50" s="7">
        <f t="shared" si="3"/>
        <v>138.44600000000003</v>
      </c>
    </row>
    <row r="51" spans="1:6" ht="16.5" thickBot="1">
      <c r="A51" s="8">
        <f t="shared" si="0"/>
        <v>16600</v>
      </c>
      <c r="B51" s="8">
        <v>25</v>
      </c>
      <c r="C51" s="8">
        <f t="shared" si="1"/>
        <v>149.1875</v>
      </c>
      <c r="D51" s="12">
        <v>109.375</v>
      </c>
      <c r="E51" s="7">
        <f t="shared" si="2"/>
        <v>1.3640000000000001</v>
      </c>
      <c r="F51" s="7">
        <f t="shared" si="3"/>
        <v>149.1875</v>
      </c>
    </row>
    <row r="52" spans="1:6" ht="16.5" thickBot="1">
      <c r="A52" s="8">
        <f t="shared" si="0"/>
        <v>16625</v>
      </c>
      <c r="B52" s="8">
        <v>25</v>
      </c>
      <c r="C52" s="8">
        <f t="shared" si="1"/>
        <v>149.1875</v>
      </c>
      <c r="D52" s="12">
        <v>109.375</v>
      </c>
      <c r="E52" s="7">
        <f t="shared" si="2"/>
        <v>1.3640000000000001</v>
      </c>
      <c r="F52" s="7">
        <f t="shared" si="3"/>
        <v>149.1875</v>
      </c>
    </row>
    <row r="53" spans="1:6" ht="16.5" thickBot="1">
      <c r="A53" s="8">
        <f t="shared" si="0"/>
        <v>16650</v>
      </c>
      <c r="B53" s="8">
        <v>25</v>
      </c>
      <c r="C53" s="8">
        <f t="shared" si="1"/>
        <v>147.99400000000006</v>
      </c>
      <c r="D53" s="12">
        <v>108.50000000000003</v>
      </c>
      <c r="E53" s="7">
        <f t="shared" si="2"/>
        <v>1.3640000000000001</v>
      </c>
      <c r="F53" s="7">
        <f t="shared" si="3"/>
        <v>147.99400000000006</v>
      </c>
    </row>
    <row r="54" spans="1:6" ht="16.5" thickBot="1">
      <c r="A54" s="8">
        <f t="shared" si="0"/>
        <v>16675</v>
      </c>
      <c r="B54" s="8">
        <v>25</v>
      </c>
      <c r="C54" s="8">
        <f t="shared" si="1"/>
        <v>142.0265</v>
      </c>
      <c r="D54" s="12">
        <v>104.125</v>
      </c>
      <c r="E54" s="7">
        <f t="shared" si="2"/>
        <v>1.3640000000000001</v>
      </c>
      <c r="F54" s="7">
        <f t="shared" si="3"/>
        <v>142.0265</v>
      </c>
    </row>
    <row r="55" spans="1:6" ht="16.5" thickBot="1">
      <c r="A55" s="8">
        <f t="shared" si="0"/>
        <v>16700</v>
      </c>
      <c r="B55" s="8">
        <v>25</v>
      </c>
      <c r="C55" s="8">
        <f t="shared" si="1"/>
        <v>134.8655</v>
      </c>
      <c r="D55" s="12">
        <v>98.874999999999986</v>
      </c>
      <c r="E55" s="7">
        <f t="shared" si="2"/>
        <v>1.3640000000000001</v>
      </c>
      <c r="F55" s="7">
        <f t="shared" si="3"/>
        <v>134.8655</v>
      </c>
    </row>
    <row r="56" spans="1:6" ht="16.5" thickBot="1">
      <c r="A56" s="8">
        <f t="shared" si="0"/>
        <v>16725</v>
      </c>
      <c r="B56" s="8">
        <v>25</v>
      </c>
      <c r="C56" s="8">
        <f t="shared" si="1"/>
        <v>133.67200000000003</v>
      </c>
      <c r="D56" s="12">
        <v>98.000000000000014</v>
      </c>
      <c r="E56" s="7">
        <f t="shared" si="2"/>
        <v>1.3640000000000001</v>
      </c>
      <c r="F56" s="7">
        <f t="shared" si="3"/>
        <v>133.67200000000003</v>
      </c>
    </row>
    <row r="57" spans="1:6" ht="16.5" thickBot="1">
      <c r="A57" s="8">
        <f t="shared" si="0"/>
        <v>16750</v>
      </c>
      <c r="B57" s="8">
        <v>25</v>
      </c>
      <c r="C57" s="8">
        <f t="shared" si="1"/>
        <v>133.67200000000003</v>
      </c>
      <c r="D57" s="12">
        <v>98.000000000000014</v>
      </c>
      <c r="E57" s="7">
        <f t="shared" si="2"/>
        <v>1.3640000000000001</v>
      </c>
      <c r="F57" s="7">
        <f t="shared" si="3"/>
        <v>133.67200000000003</v>
      </c>
    </row>
    <row r="58" spans="1:6" ht="16.5" thickBot="1">
      <c r="A58" s="8">
        <f t="shared" si="0"/>
        <v>16775</v>
      </c>
      <c r="B58" s="8">
        <v>25</v>
      </c>
      <c r="C58" s="8">
        <f t="shared" si="1"/>
        <v>127.7045</v>
      </c>
      <c r="D58" s="12">
        <v>93.624999999999986</v>
      </c>
      <c r="E58" s="7">
        <f t="shared" si="2"/>
        <v>1.3640000000000001</v>
      </c>
      <c r="F58" s="7">
        <f t="shared" si="3"/>
        <v>127.7045</v>
      </c>
    </row>
    <row r="59" spans="1:6" ht="16.5" thickBot="1">
      <c r="A59" s="8">
        <f t="shared" si="0"/>
        <v>16800</v>
      </c>
      <c r="B59" s="8">
        <v>25</v>
      </c>
      <c r="C59" s="8">
        <f t="shared" si="1"/>
        <v>122.93049999999999</v>
      </c>
      <c r="D59" s="12">
        <v>90.124999999999986</v>
      </c>
      <c r="E59" s="7">
        <f t="shared" si="2"/>
        <v>1.3640000000000001</v>
      </c>
      <c r="F59" s="7">
        <f t="shared" si="3"/>
        <v>122.93049999999999</v>
      </c>
    </row>
    <row r="60" spans="1:6" ht="16.5" thickBot="1">
      <c r="A60" s="8">
        <f t="shared" si="0"/>
        <v>16825</v>
      </c>
      <c r="B60" s="8">
        <v>25</v>
      </c>
      <c r="C60" s="8">
        <f t="shared" si="1"/>
        <v>128.898</v>
      </c>
      <c r="D60" s="12">
        <v>94.5</v>
      </c>
      <c r="E60" s="7">
        <f t="shared" si="2"/>
        <v>1.3640000000000001</v>
      </c>
      <c r="F60" s="7">
        <f t="shared" si="3"/>
        <v>128.898</v>
      </c>
    </row>
    <row r="61" spans="1:6" ht="16.5" thickBot="1">
      <c r="A61" s="8">
        <f t="shared" si="0"/>
        <v>16850</v>
      </c>
      <c r="B61" s="8">
        <v>25</v>
      </c>
      <c r="C61" s="8">
        <f t="shared" si="1"/>
        <v>134.8655</v>
      </c>
      <c r="D61" s="12">
        <v>98.874999999999986</v>
      </c>
      <c r="E61" s="7">
        <f t="shared" si="2"/>
        <v>1.3640000000000001</v>
      </c>
      <c r="F61" s="7">
        <f t="shared" si="3"/>
        <v>134.8655</v>
      </c>
    </row>
    <row r="62" spans="1:6" ht="16.5" thickBot="1">
      <c r="A62" s="8">
        <f t="shared" si="0"/>
        <v>16875</v>
      </c>
      <c r="B62" s="8">
        <v>25</v>
      </c>
      <c r="C62" s="8">
        <f t="shared" si="1"/>
        <v>143.21999999999997</v>
      </c>
      <c r="D62" s="12">
        <v>104.99999999999997</v>
      </c>
      <c r="E62" s="7">
        <f t="shared" si="2"/>
        <v>1.3640000000000001</v>
      </c>
      <c r="F62" s="7">
        <f t="shared" si="3"/>
        <v>143.21999999999997</v>
      </c>
    </row>
    <row r="63" spans="1:6" ht="16.5" thickBot="1">
      <c r="A63" s="8">
        <f t="shared" si="0"/>
        <v>16900</v>
      </c>
      <c r="B63" s="8">
        <v>25</v>
      </c>
      <c r="C63" s="8">
        <f t="shared" si="1"/>
        <v>158.7355</v>
      </c>
      <c r="D63" s="12">
        <v>116.375</v>
      </c>
      <c r="E63" s="7">
        <f t="shared" si="2"/>
        <v>1.3640000000000001</v>
      </c>
      <c r="F63" s="7">
        <f t="shared" si="3"/>
        <v>158.7355</v>
      </c>
    </row>
    <row r="64" spans="1:6" ht="16.5" thickBot="1">
      <c r="A64" s="8">
        <f t="shared" si="0"/>
        <v>16925</v>
      </c>
      <c r="B64" s="8">
        <v>25</v>
      </c>
      <c r="C64" s="8">
        <f t="shared" si="1"/>
        <v>168.2835</v>
      </c>
      <c r="D64" s="12">
        <v>123.375</v>
      </c>
      <c r="E64" s="7">
        <f t="shared" si="2"/>
        <v>1.3640000000000001</v>
      </c>
      <c r="F64" s="7">
        <f t="shared" si="3"/>
        <v>168.2835</v>
      </c>
    </row>
    <row r="65" spans="1:6" ht="16.5" thickBot="1">
      <c r="A65" s="8">
        <f t="shared" si="0"/>
        <v>16950</v>
      </c>
      <c r="B65" s="8">
        <v>25</v>
      </c>
      <c r="C65" s="8">
        <f t="shared" si="1"/>
        <v>157.54199999999997</v>
      </c>
      <c r="D65" s="12">
        <v>115.49999999999997</v>
      </c>
      <c r="E65" s="7">
        <f t="shared" si="2"/>
        <v>1.3640000000000001</v>
      </c>
      <c r="F65" s="7">
        <f t="shared" si="3"/>
        <v>157.54199999999997</v>
      </c>
    </row>
    <row r="66" spans="1:6" ht="16.5" thickBot="1">
      <c r="A66" s="8">
        <f t="shared" si="0"/>
        <v>16975</v>
      </c>
      <c r="B66" s="8">
        <v>25</v>
      </c>
      <c r="C66" s="8">
        <f t="shared" si="1"/>
        <v>138.44599999999997</v>
      </c>
      <c r="D66" s="12">
        <v>101.49999999999997</v>
      </c>
      <c r="E66" s="7">
        <f t="shared" si="2"/>
        <v>1.3640000000000001</v>
      </c>
      <c r="F66" s="7">
        <f t="shared" si="3"/>
        <v>138.44599999999997</v>
      </c>
    </row>
    <row r="67" spans="1:6" ht="16.5" thickBot="1">
      <c r="A67" s="8">
        <f t="shared" si="0"/>
        <v>17000</v>
      </c>
      <c r="B67" s="8">
        <v>25</v>
      </c>
      <c r="C67" s="8">
        <f t="shared" si="1"/>
        <v>124.12400000000001</v>
      </c>
      <c r="D67" s="12">
        <v>91</v>
      </c>
      <c r="E67" s="7">
        <f t="shared" si="2"/>
        <v>1.3640000000000001</v>
      </c>
      <c r="F67" s="7">
        <f t="shared" si="3"/>
        <v>124.12400000000001</v>
      </c>
    </row>
    <row r="68" spans="1:6" ht="16.5" thickBot="1">
      <c r="A68" s="8">
        <f t="shared" si="0"/>
        <v>17025</v>
      </c>
      <c r="B68" s="8">
        <v>25</v>
      </c>
      <c r="C68" s="8">
        <f t="shared" si="1"/>
        <v>113.38250000000002</v>
      </c>
      <c r="D68" s="12">
        <v>83.125000000000014</v>
      </c>
      <c r="E68" s="7">
        <f t="shared" si="2"/>
        <v>1.3640000000000001</v>
      </c>
      <c r="F68" s="7">
        <f t="shared" si="3"/>
        <v>113.38250000000002</v>
      </c>
    </row>
    <row r="69" spans="1:6" ht="16.5" thickBot="1">
      <c r="A69" s="8">
        <f t="shared" si="0"/>
        <v>17050</v>
      </c>
      <c r="B69" s="8">
        <v>25</v>
      </c>
      <c r="C69" s="8">
        <f t="shared" si="1"/>
        <v>113.38250000000002</v>
      </c>
      <c r="D69" s="12">
        <v>83.125000000000014</v>
      </c>
      <c r="E69" s="7">
        <f t="shared" si="2"/>
        <v>1.3640000000000001</v>
      </c>
      <c r="F69" s="7">
        <f t="shared" si="3"/>
        <v>113.38250000000002</v>
      </c>
    </row>
    <row r="70" spans="1:6" ht="16.5" thickBot="1">
      <c r="A70" s="8">
        <f t="shared" si="0"/>
        <v>17075</v>
      </c>
      <c r="B70" s="8">
        <v>25</v>
      </c>
      <c r="C70" s="8">
        <f t="shared" si="1"/>
        <v>121.73700000000001</v>
      </c>
      <c r="D70" s="12">
        <v>89.25</v>
      </c>
      <c r="E70" s="7">
        <f t="shared" si="2"/>
        <v>1.3640000000000001</v>
      </c>
      <c r="F70" s="7">
        <f t="shared" si="3"/>
        <v>121.73700000000001</v>
      </c>
    </row>
    <row r="71" spans="1:6" ht="16.5" thickBot="1">
      <c r="A71" s="8">
        <f t="shared" si="0"/>
        <v>17100</v>
      </c>
      <c r="B71" s="8">
        <v>25</v>
      </c>
      <c r="C71" s="8">
        <f t="shared" si="1"/>
        <v>127.7045</v>
      </c>
      <c r="D71" s="12">
        <v>93.624999999999986</v>
      </c>
      <c r="E71" s="7">
        <f t="shared" si="2"/>
        <v>1.3640000000000001</v>
      </c>
      <c r="F71" s="7">
        <f t="shared" si="3"/>
        <v>127.7045</v>
      </c>
    </row>
    <row r="72" spans="1:6" ht="16.5" thickBot="1">
      <c r="A72" s="8">
        <f t="shared" si="0"/>
        <v>17125</v>
      </c>
      <c r="B72" s="8">
        <v>25</v>
      </c>
      <c r="C72" s="8">
        <f t="shared" si="1"/>
        <v>137.2525</v>
      </c>
      <c r="D72" s="12">
        <v>100.62499999999999</v>
      </c>
      <c r="E72" s="7">
        <f t="shared" si="2"/>
        <v>1.3640000000000001</v>
      </c>
      <c r="F72" s="7">
        <f t="shared" si="3"/>
        <v>137.2525</v>
      </c>
    </row>
    <row r="73" spans="1:6" ht="16.5" thickBot="1">
      <c r="A73" s="8">
        <f t="shared" ref="A73:A136" si="4">A72+25</f>
        <v>17150</v>
      </c>
      <c r="B73" s="8">
        <v>25</v>
      </c>
      <c r="C73" s="8">
        <f t="shared" ref="C73:C136" si="5">F73</f>
        <v>143.21999999999997</v>
      </c>
      <c r="D73" s="12">
        <v>104.99999999999997</v>
      </c>
      <c r="E73" s="7">
        <f t="shared" si="2"/>
        <v>1.3640000000000001</v>
      </c>
      <c r="F73" s="7">
        <f t="shared" ref="F73:F136" si="6">E73*D73</f>
        <v>143.21999999999997</v>
      </c>
    </row>
    <row r="74" spans="1:6" ht="16.5" thickBot="1">
      <c r="A74" s="8">
        <f t="shared" si="4"/>
        <v>17175</v>
      </c>
      <c r="B74" s="8">
        <v>25</v>
      </c>
      <c r="C74" s="8">
        <f t="shared" si="5"/>
        <v>143.21999999999997</v>
      </c>
      <c r="D74" s="12">
        <v>104.99999999999997</v>
      </c>
      <c r="E74" s="7">
        <f t="shared" ref="E74:E137" si="7">E73</f>
        <v>1.3640000000000001</v>
      </c>
      <c r="F74" s="7">
        <f t="shared" si="6"/>
        <v>143.21999999999997</v>
      </c>
    </row>
    <row r="75" spans="1:6" ht="16.5" thickBot="1">
      <c r="A75" s="8">
        <f t="shared" si="4"/>
        <v>17200</v>
      </c>
      <c r="B75" s="8">
        <v>25</v>
      </c>
      <c r="C75" s="8">
        <f t="shared" si="5"/>
        <v>144.4135</v>
      </c>
      <c r="D75" s="12">
        <v>105.875</v>
      </c>
      <c r="E75" s="7">
        <f t="shared" si="7"/>
        <v>1.3640000000000001</v>
      </c>
      <c r="F75" s="7">
        <f t="shared" si="6"/>
        <v>144.4135</v>
      </c>
    </row>
    <row r="76" spans="1:6" ht="16.5" thickBot="1">
      <c r="A76" s="8">
        <f t="shared" si="4"/>
        <v>17225</v>
      </c>
      <c r="B76" s="8">
        <v>25</v>
      </c>
      <c r="C76" s="8">
        <f t="shared" si="5"/>
        <v>139.6395</v>
      </c>
      <c r="D76" s="12">
        <v>102.375</v>
      </c>
      <c r="E76" s="7">
        <f t="shared" si="7"/>
        <v>1.3640000000000001</v>
      </c>
      <c r="F76" s="7">
        <f t="shared" si="6"/>
        <v>139.6395</v>
      </c>
    </row>
    <row r="77" spans="1:6" ht="16.5" thickBot="1">
      <c r="A77" s="8">
        <f t="shared" si="4"/>
        <v>17250</v>
      </c>
      <c r="B77" s="8">
        <v>25</v>
      </c>
      <c r="C77" s="8">
        <f t="shared" si="5"/>
        <v>130.0915</v>
      </c>
      <c r="D77" s="12">
        <v>95.374999999999986</v>
      </c>
      <c r="E77" s="7">
        <f t="shared" si="7"/>
        <v>1.3640000000000001</v>
      </c>
      <c r="F77" s="7">
        <f t="shared" si="6"/>
        <v>130.0915</v>
      </c>
    </row>
    <row r="78" spans="1:6" ht="16.5" thickBot="1">
      <c r="A78" s="8">
        <f t="shared" si="4"/>
        <v>17275</v>
      </c>
      <c r="B78" s="8">
        <v>25</v>
      </c>
      <c r="C78" s="8">
        <f t="shared" si="5"/>
        <v>120.54350000000005</v>
      </c>
      <c r="D78" s="12">
        <v>88.375000000000028</v>
      </c>
      <c r="E78" s="7">
        <f t="shared" si="7"/>
        <v>1.3640000000000001</v>
      </c>
      <c r="F78" s="7">
        <f t="shared" si="6"/>
        <v>120.54350000000005</v>
      </c>
    </row>
    <row r="79" spans="1:6" ht="16.5" thickBot="1">
      <c r="A79" s="8">
        <f t="shared" si="4"/>
        <v>17300</v>
      </c>
      <c r="B79" s="8">
        <v>25</v>
      </c>
      <c r="C79" s="8">
        <f t="shared" si="5"/>
        <v>124.12400000000001</v>
      </c>
      <c r="D79" s="12">
        <v>91</v>
      </c>
      <c r="E79" s="7">
        <f t="shared" si="7"/>
        <v>1.3640000000000001</v>
      </c>
      <c r="F79" s="7">
        <f t="shared" si="6"/>
        <v>124.12400000000001</v>
      </c>
    </row>
    <row r="80" spans="1:6" ht="16.5" thickBot="1">
      <c r="A80" s="8">
        <f t="shared" si="4"/>
        <v>17325</v>
      </c>
      <c r="B80" s="8">
        <v>25</v>
      </c>
      <c r="C80" s="8">
        <f t="shared" si="5"/>
        <v>132.4785</v>
      </c>
      <c r="D80" s="12">
        <v>97.124999999999986</v>
      </c>
      <c r="E80" s="7">
        <f t="shared" si="7"/>
        <v>1.3640000000000001</v>
      </c>
      <c r="F80" s="7">
        <f t="shared" si="6"/>
        <v>132.4785</v>
      </c>
    </row>
    <row r="81" spans="1:6" ht="16.5" thickBot="1">
      <c r="A81" s="8">
        <f t="shared" si="4"/>
        <v>17350</v>
      </c>
      <c r="B81" s="8">
        <v>25</v>
      </c>
      <c r="C81" s="8">
        <f t="shared" si="5"/>
        <v>130.0915</v>
      </c>
      <c r="D81" s="12">
        <v>95.374999999999986</v>
      </c>
      <c r="E81" s="7">
        <f t="shared" si="7"/>
        <v>1.3640000000000001</v>
      </c>
      <c r="F81" s="7">
        <f t="shared" si="6"/>
        <v>130.0915</v>
      </c>
    </row>
    <row r="82" spans="1:6" ht="16.5" thickBot="1">
      <c r="A82" s="8">
        <f t="shared" si="4"/>
        <v>17375</v>
      </c>
      <c r="B82" s="8">
        <v>25</v>
      </c>
      <c r="C82" s="8">
        <f t="shared" si="5"/>
        <v>124.12399999999995</v>
      </c>
      <c r="D82" s="12">
        <v>90.999999999999957</v>
      </c>
      <c r="E82" s="7">
        <f t="shared" si="7"/>
        <v>1.3640000000000001</v>
      </c>
      <c r="F82" s="7">
        <f t="shared" si="6"/>
        <v>124.12399999999995</v>
      </c>
    </row>
    <row r="83" spans="1:6" ht="16.5" thickBot="1">
      <c r="A83" s="8">
        <f t="shared" si="4"/>
        <v>17400</v>
      </c>
      <c r="B83" s="8">
        <v>25</v>
      </c>
      <c r="C83" s="8">
        <f t="shared" si="5"/>
        <v>115.76949999999997</v>
      </c>
      <c r="D83" s="12">
        <v>84.874999999999972</v>
      </c>
      <c r="E83" s="7">
        <f t="shared" si="7"/>
        <v>1.3640000000000001</v>
      </c>
      <c r="F83" s="7">
        <f t="shared" si="6"/>
        <v>115.76949999999997</v>
      </c>
    </row>
    <row r="84" spans="1:6" ht="16.5" thickBot="1">
      <c r="A84" s="8">
        <f t="shared" si="4"/>
        <v>17425</v>
      </c>
      <c r="B84" s="8">
        <v>25</v>
      </c>
      <c r="C84" s="8">
        <f t="shared" si="5"/>
        <v>100.25399999999999</v>
      </c>
      <c r="D84" s="12">
        <v>73.499999999999986</v>
      </c>
      <c r="E84" s="7">
        <f t="shared" si="7"/>
        <v>1.3640000000000001</v>
      </c>
      <c r="F84" s="7">
        <f t="shared" si="6"/>
        <v>100.25399999999999</v>
      </c>
    </row>
    <row r="85" spans="1:6" ht="16.5" thickBot="1">
      <c r="A85" s="8">
        <f t="shared" si="4"/>
        <v>17450</v>
      </c>
      <c r="B85" s="8">
        <v>25</v>
      </c>
      <c r="C85" s="8">
        <f t="shared" si="5"/>
        <v>89.512500000000003</v>
      </c>
      <c r="D85" s="12">
        <v>65.625</v>
      </c>
      <c r="E85" s="7">
        <f t="shared" si="7"/>
        <v>1.3640000000000001</v>
      </c>
      <c r="F85" s="7">
        <f t="shared" si="6"/>
        <v>89.512500000000003</v>
      </c>
    </row>
    <row r="86" spans="1:6" ht="16.5" thickBot="1">
      <c r="A86" s="8">
        <f t="shared" si="4"/>
        <v>17475</v>
      </c>
      <c r="B86" s="8">
        <v>25</v>
      </c>
      <c r="C86" s="8">
        <f t="shared" si="5"/>
        <v>90.706000000000046</v>
      </c>
      <c r="D86" s="12">
        <v>66.500000000000028</v>
      </c>
      <c r="E86" s="7">
        <f t="shared" si="7"/>
        <v>1.3640000000000001</v>
      </c>
      <c r="F86" s="7">
        <f t="shared" si="6"/>
        <v>90.706000000000046</v>
      </c>
    </row>
    <row r="87" spans="1:6" ht="16.5" thickBot="1">
      <c r="A87" s="8">
        <f t="shared" si="4"/>
        <v>17500</v>
      </c>
      <c r="B87" s="8">
        <v>25</v>
      </c>
      <c r="C87" s="8">
        <f t="shared" si="5"/>
        <v>95.480000000000047</v>
      </c>
      <c r="D87" s="12">
        <v>70.000000000000028</v>
      </c>
      <c r="E87" s="7">
        <f t="shared" si="7"/>
        <v>1.3640000000000001</v>
      </c>
      <c r="F87" s="7">
        <f t="shared" si="6"/>
        <v>95.480000000000047</v>
      </c>
    </row>
    <row r="88" spans="1:6" ht="16.5" thickBot="1">
      <c r="A88" s="8">
        <f t="shared" si="4"/>
        <v>17525</v>
      </c>
      <c r="B88" s="8">
        <v>25</v>
      </c>
      <c r="C88" s="8">
        <f t="shared" si="5"/>
        <v>96.673500000000004</v>
      </c>
      <c r="D88" s="12">
        <v>70.875</v>
      </c>
      <c r="E88" s="7">
        <f t="shared" si="7"/>
        <v>1.3640000000000001</v>
      </c>
      <c r="F88" s="7">
        <f t="shared" si="6"/>
        <v>96.673500000000004</v>
      </c>
    </row>
    <row r="89" spans="1:6" ht="16.5" thickBot="1">
      <c r="A89" s="8">
        <f t="shared" si="4"/>
        <v>17550</v>
      </c>
      <c r="B89" s="8">
        <v>25</v>
      </c>
      <c r="C89" s="8">
        <f t="shared" si="5"/>
        <v>91.899500000000003</v>
      </c>
      <c r="D89" s="12">
        <v>67.375</v>
      </c>
      <c r="E89" s="7">
        <f t="shared" si="7"/>
        <v>1.3640000000000001</v>
      </c>
      <c r="F89" s="7">
        <f t="shared" si="6"/>
        <v>91.899500000000003</v>
      </c>
    </row>
    <row r="90" spans="1:6" ht="16.5" thickBot="1">
      <c r="A90" s="8">
        <f t="shared" si="4"/>
        <v>17575</v>
      </c>
      <c r="B90" s="8">
        <v>25</v>
      </c>
      <c r="C90" s="8">
        <f t="shared" si="5"/>
        <v>77.577499999999986</v>
      </c>
      <c r="D90" s="12">
        <v>56.874999999999986</v>
      </c>
      <c r="E90" s="7">
        <f t="shared" si="7"/>
        <v>1.3640000000000001</v>
      </c>
      <c r="F90" s="7">
        <f t="shared" si="6"/>
        <v>77.577499999999986</v>
      </c>
    </row>
    <row r="91" spans="1:6" ht="16.5" thickBot="1">
      <c r="A91" s="8">
        <f t="shared" si="4"/>
        <v>17600</v>
      </c>
      <c r="B91" s="8">
        <v>25</v>
      </c>
      <c r="C91" s="8">
        <f t="shared" si="5"/>
        <v>63.255499999999977</v>
      </c>
      <c r="D91" s="12">
        <v>46.374999999999979</v>
      </c>
      <c r="E91" s="7">
        <f t="shared" si="7"/>
        <v>1.3640000000000001</v>
      </c>
      <c r="F91" s="7">
        <f t="shared" si="6"/>
        <v>63.255499999999977</v>
      </c>
    </row>
    <row r="92" spans="1:6" ht="16.5" thickBot="1">
      <c r="A92" s="8">
        <f t="shared" si="4"/>
        <v>17625</v>
      </c>
      <c r="B92" s="8">
        <v>25</v>
      </c>
      <c r="C92" s="8">
        <f t="shared" si="5"/>
        <v>57.288000000000004</v>
      </c>
      <c r="D92" s="12">
        <v>42</v>
      </c>
      <c r="E92" s="7">
        <f t="shared" si="7"/>
        <v>1.3640000000000001</v>
      </c>
      <c r="F92" s="7">
        <f t="shared" si="6"/>
        <v>57.288000000000004</v>
      </c>
    </row>
    <row r="93" spans="1:6" ht="16.5" thickBot="1">
      <c r="A93" s="8">
        <f t="shared" si="4"/>
        <v>17650</v>
      </c>
      <c r="B93" s="8">
        <v>25</v>
      </c>
      <c r="C93" s="8">
        <f t="shared" si="5"/>
        <v>53.707500000000024</v>
      </c>
      <c r="D93" s="12">
        <v>39.375000000000014</v>
      </c>
      <c r="E93" s="7">
        <f t="shared" si="7"/>
        <v>1.3640000000000001</v>
      </c>
      <c r="F93" s="7">
        <f t="shared" si="6"/>
        <v>53.707500000000024</v>
      </c>
    </row>
    <row r="94" spans="1:6" ht="16.5" thickBot="1">
      <c r="A94" s="8">
        <f t="shared" si="4"/>
        <v>17675</v>
      </c>
      <c r="B94" s="8">
        <v>25</v>
      </c>
      <c r="C94" s="8">
        <f t="shared" si="5"/>
        <v>50.127000000000045</v>
      </c>
      <c r="D94" s="12">
        <v>36.750000000000028</v>
      </c>
      <c r="E94" s="7">
        <f t="shared" si="7"/>
        <v>1.3640000000000001</v>
      </c>
      <c r="F94" s="7">
        <f t="shared" si="6"/>
        <v>50.127000000000045</v>
      </c>
    </row>
    <row r="95" spans="1:6" ht="16.5" thickBot="1">
      <c r="A95" s="8">
        <f t="shared" si="4"/>
        <v>17700</v>
      </c>
      <c r="B95" s="8">
        <v>25</v>
      </c>
      <c r="C95" s="8">
        <f t="shared" si="5"/>
        <v>39.385500000000015</v>
      </c>
      <c r="D95" s="12">
        <v>28.875000000000007</v>
      </c>
      <c r="E95" s="7">
        <f t="shared" si="7"/>
        <v>1.3640000000000001</v>
      </c>
      <c r="F95" s="7">
        <f t="shared" si="6"/>
        <v>39.385500000000015</v>
      </c>
    </row>
    <row r="96" spans="1:6" ht="16.5" thickBot="1">
      <c r="A96" s="8">
        <f t="shared" si="4"/>
        <v>17725</v>
      </c>
      <c r="B96" s="8">
        <v>25</v>
      </c>
      <c r="C96" s="8">
        <f t="shared" si="5"/>
        <v>23.869999999999969</v>
      </c>
      <c r="D96" s="12">
        <v>17.499999999999975</v>
      </c>
      <c r="E96" s="7">
        <f t="shared" si="7"/>
        <v>1.3640000000000001</v>
      </c>
      <c r="F96" s="7">
        <f t="shared" si="6"/>
        <v>23.869999999999969</v>
      </c>
    </row>
    <row r="97" spans="1:6" ht="16.5" thickBot="1">
      <c r="A97" s="8">
        <f t="shared" si="4"/>
        <v>17750</v>
      </c>
      <c r="B97" s="8">
        <v>25</v>
      </c>
      <c r="C97" s="8">
        <f t="shared" si="5"/>
        <v>17.902499999999993</v>
      </c>
      <c r="D97" s="12">
        <v>13.124999999999993</v>
      </c>
      <c r="E97" s="7">
        <f t="shared" si="7"/>
        <v>1.3640000000000001</v>
      </c>
      <c r="F97" s="7">
        <f t="shared" si="6"/>
        <v>17.902499999999993</v>
      </c>
    </row>
    <row r="98" spans="1:6" ht="16.5" thickBot="1">
      <c r="A98" s="8">
        <f t="shared" si="4"/>
        <v>17775</v>
      </c>
      <c r="B98" s="8">
        <v>25</v>
      </c>
      <c r="C98" s="8">
        <f t="shared" si="5"/>
        <v>19.096000000000018</v>
      </c>
      <c r="D98" s="12">
        <v>14.000000000000012</v>
      </c>
      <c r="E98" s="7">
        <f t="shared" si="7"/>
        <v>1.3640000000000001</v>
      </c>
      <c r="F98" s="7">
        <f t="shared" si="6"/>
        <v>19.096000000000018</v>
      </c>
    </row>
    <row r="99" spans="1:6" ht="16.5" thickBot="1">
      <c r="A99" s="8">
        <f t="shared" si="4"/>
        <v>17800</v>
      </c>
      <c r="B99" s="8">
        <v>25</v>
      </c>
      <c r="C99" s="8">
        <f t="shared" si="5"/>
        <v>17.902499999999993</v>
      </c>
      <c r="D99" s="12">
        <v>13.124999999999993</v>
      </c>
      <c r="E99" s="7">
        <f t="shared" si="7"/>
        <v>1.3640000000000001</v>
      </c>
      <c r="F99" s="7">
        <f t="shared" si="6"/>
        <v>17.902499999999993</v>
      </c>
    </row>
    <row r="100" spans="1:6" ht="16.5" thickBot="1">
      <c r="A100" s="8">
        <f t="shared" si="4"/>
        <v>17825</v>
      </c>
      <c r="B100" s="8">
        <v>25</v>
      </c>
      <c r="C100" s="8">
        <f t="shared" si="5"/>
        <v>26.256999999999973</v>
      </c>
      <c r="D100" s="12">
        <v>19.249999999999979</v>
      </c>
      <c r="E100" s="7">
        <f t="shared" si="7"/>
        <v>1.3640000000000001</v>
      </c>
      <c r="F100" s="7">
        <f t="shared" si="6"/>
        <v>26.256999999999973</v>
      </c>
    </row>
    <row r="101" spans="1:6" ht="16.5" thickBot="1">
      <c r="A101" s="8">
        <f t="shared" si="4"/>
        <v>17850</v>
      </c>
      <c r="B101" s="8">
        <v>25</v>
      </c>
      <c r="C101" s="8">
        <f t="shared" si="5"/>
        <v>39.385500000000015</v>
      </c>
      <c r="D101" s="12">
        <v>28.875000000000007</v>
      </c>
      <c r="E101" s="7">
        <f t="shared" si="7"/>
        <v>1.3640000000000001</v>
      </c>
      <c r="F101" s="7">
        <f t="shared" si="6"/>
        <v>39.385500000000015</v>
      </c>
    </row>
    <row r="102" spans="1:6" ht="16.5" thickBot="1">
      <c r="A102" s="8">
        <f t="shared" si="4"/>
        <v>17875</v>
      </c>
      <c r="B102" s="8">
        <v>25</v>
      </c>
      <c r="C102" s="8">
        <f t="shared" si="5"/>
        <v>44.159500000000023</v>
      </c>
      <c r="D102" s="12">
        <v>32.375000000000014</v>
      </c>
      <c r="E102" s="7">
        <f t="shared" si="7"/>
        <v>1.3640000000000001</v>
      </c>
      <c r="F102" s="7">
        <f t="shared" si="6"/>
        <v>44.159500000000023</v>
      </c>
    </row>
    <row r="103" spans="1:6" ht="16.5" thickBot="1">
      <c r="A103" s="8">
        <f t="shared" si="4"/>
        <v>17900</v>
      </c>
      <c r="B103" s="8">
        <v>25</v>
      </c>
      <c r="C103" s="8">
        <f t="shared" si="5"/>
        <v>48.933500000000024</v>
      </c>
      <c r="D103" s="12">
        <v>35.875000000000014</v>
      </c>
      <c r="E103" s="7">
        <f t="shared" si="7"/>
        <v>1.3640000000000001</v>
      </c>
      <c r="F103" s="7">
        <f t="shared" si="6"/>
        <v>48.933500000000024</v>
      </c>
    </row>
    <row r="104" spans="1:6" ht="16.5" thickBot="1">
      <c r="A104" s="8">
        <f t="shared" si="4"/>
        <v>17925</v>
      </c>
      <c r="B104" s="8">
        <v>25</v>
      </c>
      <c r="C104" s="8">
        <f t="shared" si="5"/>
        <v>54.901000000000053</v>
      </c>
      <c r="D104" s="12">
        <v>40.250000000000036</v>
      </c>
      <c r="E104" s="7">
        <f t="shared" si="7"/>
        <v>1.3640000000000001</v>
      </c>
      <c r="F104" s="7">
        <f t="shared" si="6"/>
        <v>54.901000000000053</v>
      </c>
    </row>
    <row r="105" spans="1:6" ht="16.5" thickBot="1">
      <c r="A105" s="8">
        <f t="shared" si="4"/>
        <v>17950</v>
      </c>
      <c r="B105" s="8">
        <v>25</v>
      </c>
      <c r="C105" s="8">
        <f t="shared" si="5"/>
        <v>60.868500000000033</v>
      </c>
      <c r="D105" s="12">
        <v>44.625000000000021</v>
      </c>
      <c r="E105" s="7">
        <f t="shared" si="7"/>
        <v>1.3640000000000001</v>
      </c>
      <c r="F105" s="7">
        <f t="shared" si="6"/>
        <v>60.868500000000033</v>
      </c>
    </row>
    <row r="106" spans="1:6" ht="16.5" thickBot="1">
      <c r="A106" s="8">
        <f t="shared" si="4"/>
        <v>17975</v>
      </c>
      <c r="B106" s="8">
        <v>25</v>
      </c>
      <c r="C106" s="8">
        <f t="shared" si="5"/>
        <v>75.190499999999986</v>
      </c>
      <c r="D106" s="12">
        <v>55.124999999999986</v>
      </c>
      <c r="E106" s="7">
        <f t="shared" si="7"/>
        <v>1.3640000000000001</v>
      </c>
      <c r="F106" s="7">
        <f t="shared" si="6"/>
        <v>75.190499999999986</v>
      </c>
    </row>
    <row r="107" spans="1:6" ht="16.5" thickBot="1">
      <c r="A107" s="8">
        <f t="shared" si="4"/>
        <v>18000</v>
      </c>
      <c r="B107" s="8">
        <v>25</v>
      </c>
      <c r="C107" s="8">
        <f t="shared" si="5"/>
        <v>96.673500000000004</v>
      </c>
      <c r="D107" s="12">
        <v>70.875</v>
      </c>
      <c r="E107" s="7">
        <f t="shared" si="7"/>
        <v>1.3640000000000001</v>
      </c>
      <c r="F107" s="7">
        <f t="shared" si="6"/>
        <v>96.673500000000004</v>
      </c>
    </row>
    <row r="108" spans="1:6" ht="16.5" thickBot="1">
      <c r="A108" s="8">
        <f t="shared" si="4"/>
        <v>18025</v>
      </c>
      <c r="B108" s="8">
        <v>25</v>
      </c>
      <c r="C108" s="8">
        <f t="shared" si="5"/>
        <v>112.18900000000006</v>
      </c>
      <c r="D108" s="12">
        <v>82.250000000000043</v>
      </c>
      <c r="E108" s="7">
        <f t="shared" si="7"/>
        <v>1.3640000000000001</v>
      </c>
      <c r="F108" s="7">
        <f t="shared" si="6"/>
        <v>112.18900000000006</v>
      </c>
    </row>
    <row r="109" spans="1:6" ht="16.5" thickBot="1">
      <c r="A109" s="8">
        <f t="shared" si="4"/>
        <v>18050</v>
      </c>
      <c r="B109" s="8">
        <v>25</v>
      </c>
      <c r="C109" s="8">
        <f t="shared" si="5"/>
        <v>109.80200000000006</v>
      </c>
      <c r="D109" s="12">
        <v>80.500000000000043</v>
      </c>
      <c r="E109" s="7">
        <f t="shared" si="7"/>
        <v>1.3640000000000001</v>
      </c>
      <c r="F109" s="7">
        <f t="shared" si="6"/>
        <v>109.80200000000006</v>
      </c>
    </row>
    <row r="110" spans="1:6" ht="16.5" thickBot="1">
      <c r="A110" s="8">
        <f t="shared" si="4"/>
        <v>18075</v>
      </c>
      <c r="B110" s="8">
        <v>25</v>
      </c>
      <c r="C110" s="8">
        <f t="shared" si="5"/>
        <v>99.060500000000005</v>
      </c>
      <c r="D110" s="12">
        <v>72.625</v>
      </c>
      <c r="E110" s="7">
        <f t="shared" si="7"/>
        <v>1.3640000000000001</v>
      </c>
      <c r="F110" s="7">
        <f t="shared" si="6"/>
        <v>99.060500000000005</v>
      </c>
    </row>
    <row r="111" spans="1:6" ht="16.5" thickBot="1">
      <c r="A111" s="8">
        <f t="shared" si="4"/>
        <v>18100</v>
      </c>
      <c r="B111" s="8">
        <v>25</v>
      </c>
      <c r="C111" s="8">
        <f t="shared" si="5"/>
        <v>100.25399999999999</v>
      </c>
      <c r="D111" s="12">
        <v>73.499999999999986</v>
      </c>
      <c r="E111" s="7">
        <f t="shared" si="7"/>
        <v>1.3640000000000001</v>
      </c>
      <c r="F111" s="7">
        <f t="shared" si="6"/>
        <v>100.25399999999999</v>
      </c>
    </row>
    <row r="112" spans="1:6" ht="16.5" thickBot="1">
      <c r="A112" s="8">
        <f t="shared" si="4"/>
        <v>18125</v>
      </c>
      <c r="B112" s="8">
        <v>25</v>
      </c>
      <c r="C112" s="8">
        <f t="shared" si="5"/>
        <v>108.60850000000002</v>
      </c>
      <c r="D112" s="12">
        <v>79.625000000000014</v>
      </c>
      <c r="E112" s="7">
        <f t="shared" si="7"/>
        <v>1.3640000000000001</v>
      </c>
      <c r="F112" s="7">
        <f t="shared" si="6"/>
        <v>108.60850000000002</v>
      </c>
    </row>
    <row r="113" spans="1:6" ht="16.5" thickBot="1">
      <c r="A113" s="8">
        <f t="shared" si="4"/>
        <v>18150</v>
      </c>
      <c r="B113" s="8">
        <v>25</v>
      </c>
      <c r="C113" s="8">
        <f t="shared" si="5"/>
        <v>116.96300000000001</v>
      </c>
      <c r="D113" s="12">
        <v>85.75</v>
      </c>
      <c r="E113" s="7">
        <f t="shared" si="7"/>
        <v>1.3640000000000001</v>
      </c>
      <c r="F113" s="7">
        <f t="shared" si="6"/>
        <v>116.96300000000001</v>
      </c>
    </row>
    <row r="114" spans="1:6" ht="16.5" thickBot="1">
      <c r="A114" s="8">
        <f t="shared" si="4"/>
        <v>18175</v>
      </c>
      <c r="B114" s="8">
        <v>25</v>
      </c>
      <c r="C114" s="8">
        <f t="shared" si="5"/>
        <v>120.54349999999997</v>
      </c>
      <c r="D114" s="12">
        <v>88.374999999999972</v>
      </c>
      <c r="E114" s="7">
        <f t="shared" si="7"/>
        <v>1.3640000000000001</v>
      </c>
      <c r="F114" s="7">
        <f t="shared" si="6"/>
        <v>120.54349999999997</v>
      </c>
    </row>
    <row r="115" spans="1:6" ht="16.5" thickBot="1">
      <c r="A115" s="8">
        <f t="shared" si="4"/>
        <v>18200</v>
      </c>
      <c r="B115" s="8">
        <v>25</v>
      </c>
      <c r="C115" s="8">
        <f t="shared" si="5"/>
        <v>115.76950000000002</v>
      </c>
      <c r="D115" s="12">
        <v>84.875000000000014</v>
      </c>
      <c r="E115" s="7">
        <f t="shared" si="7"/>
        <v>1.3640000000000001</v>
      </c>
      <c r="F115" s="7">
        <f t="shared" si="6"/>
        <v>115.76950000000002</v>
      </c>
    </row>
    <row r="116" spans="1:6" ht="16.5" thickBot="1">
      <c r="A116" s="8">
        <f t="shared" si="4"/>
        <v>18225</v>
      </c>
      <c r="B116" s="8">
        <v>25</v>
      </c>
      <c r="C116" s="8">
        <f t="shared" si="5"/>
        <v>107.41500000000005</v>
      </c>
      <c r="D116" s="12">
        <v>78.750000000000028</v>
      </c>
      <c r="E116" s="7">
        <f t="shared" si="7"/>
        <v>1.3640000000000001</v>
      </c>
      <c r="F116" s="7">
        <f t="shared" si="6"/>
        <v>107.41500000000005</v>
      </c>
    </row>
    <row r="117" spans="1:6" ht="16.5" thickBot="1">
      <c r="A117" s="8">
        <f t="shared" si="4"/>
        <v>18250</v>
      </c>
      <c r="B117" s="8">
        <v>25</v>
      </c>
      <c r="C117" s="8">
        <f t="shared" si="5"/>
        <v>102.64100000000005</v>
      </c>
      <c r="D117" s="12">
        <v>75.250000000000028</v>
      </c>
      <c r="E117" s="7">
        <f t="shared" si="7"/>
        <v>1.3640000000000001</v>
      </c>
      <c r="F117" s="7">
        <f t="shared" si="6"/>
        <v>102.64100000000005</v>
      </c>
    </row>
    <row r="118" spans="1:6" ht="16.5" thickBot="1">
      <c r="A118" s="8">
        <f t="shared" si="4"/>
        <v>18275</v>
      </c>
      <c r="B118" s="8">
        <v>25</v>
      </c>
      <c r="C118" s="8">
        <f t="shared" si="5"/>
        <v>93.093000000000046</v>
      </c>
      <c r="D118" s="12">
        <v>68.250000000000028</v>
      </c>
      <c r="E118" s="7">
        <f t="shared" si="7"/>
        <v>1.3640000000000001</v>
      </c>
      <c r="F118" s="7">
        <f t="shared" si="6"/>
        <v>93.093000000000046</v>
      </c>
    </row>
    <row r="119" spans="1:6" ht="16.5" thickBot="1">
      <c r="A119" s="8">
        <f t="shared" si="4"/>
        <v>18300</v>
      </c>
      <c r="B119" s="8">
        <v>25</v>
      </c>
      <c r="C119" s="8">
        <f t="shared" si="5"/>
        <v>91.899500000000003</v>
      </c>
      <c r="D119" s="12">
        <v>67.375</v>
      </c>
      <c r="E119" s="7">
        <f t="shared" si="7"/>
        <v>1.3640000000000001</v>
      </c>
      <c r="F119" s="7">
        <f t="shared" si="6"/>
        <v>91.899500000000003</v>
      </c>
    </row>
    <row r="120" spans="1:6" ht="16.5" thickBot="1">
      <c r="A120" s="8">
        <f t="shared" si="4"/>
        <v>18325</v>
      </c>
      <c r="B120" s="8">
        <v>25</v>
      </c>
      <c r="C120" s="8">
        <f t="shared" si="5"/>
        <v>105.02799999999999</v>
      </c>
      <c r="D120" s="12">
        <v>76.999999999999986</v>
      </c>
      <c r="E120" s="7">
        <f t="shared" si="7"/>
        <v>1.3640000000000001</v>
      </c>
      <c r="F120" s="7">
        <f t="shared" si="6"/>
        <v>105.02799999999999</v>
      </c>
    </row>
    <row r="121" spans="1:6" ht="16.5" thickBot="1">
      <c r="A121" s="8">
        <f t="shared" si="4"/>
        <v>18350</v>
      </c>
      <c r="B121" s="8">
        <v>25</v>
      </c>
      <c r="C121" s="8">
        <f t="shared" si="5"/>
        <v>108.60850000000002</v>
      </c>
      <c r="D121" s="12">
        <v>79.625000000000014</v>
      </c>
      <c r="E121" s="7">
        <f t="shared" si="7"/>
        <v>1.3640000000000001</v>
      </c>
      <c r="F121" s="7">
        <f t="shared" si="6"/>
        <v>108.60850000000002</v>
      </c>
    </row>
    <row r="122" spans="1:6" ht="16.5" thickBot="1">
      <c r="A122" s="8">
        <f t="shared" si="4"/>
        <v>18375</v>
      </c>
      <c r="B122" s="8">
        <v>25</v>
      </c>
      <c r="C122" s="8">
        <f t="shared" si="5"/>
        <v>96.673500000000004</v>
      </c>
      <c r="D122" s="12">
        <v>70.875</v>
      </c>
      <c r="E122" s="7">
        <f t="shared" si="7"/>
        <v>1.3640000000000001</v>
      </c>
      <c r="F122" s="7">
        <f t="shared" si="6"/>
        <v>96.673500000000004</v>
      </c>
    </row>
    <row r="123" spans="1:6" ht="16.5" thickBot="1">
      <c r="A123" s="8">
        <f t="shared" si="4"/>
        <v>18400</v>
      </c>
      <c r="B123" s="8">
        <v>25</v>
      </c>
      <c r="C123" s="8">
        <f t="shared" si="5"/>
        <v>99.060500000000005</v>
      </c>
      <c r="D123" s="12">
        <v>72.625</v>
      </c>
      <c r="E123" s="7">
        <f t="shared" si="7"/>
        <v>1.3640000000000001</v>
      </c>
      <c r="F123" s="7">
        <f t="shared" si="6"/>
        <v>99.060500000000005</v>
      </c>
    </row>
    <row r="124" spans="1:6" ht="16.5" thickBot="1">
      <c r="A124" s="8">
        <f t="shared" si="4"/>
        <v>18425</v>
      </c>
      <c r="B124" s="8">
        <v>25</v>
      </c>
      <c r="C124" s="8">
        <f t="shared" si="5"/>
        <v>109.80200000000006</v>
      </c>
      <c r="D124" s="12">
        <v>80.500000000000043</v>
      </c>
      <c r="E124" s="7">
        <f t="shared" si="7"/>
        <v>1.3640000000000001</v>
      </c>
      <c r="F124" s="7">
        <f t="shared" si="6"/>
        <v>109.80200000000006</v>
      </c>
    </row>
    <row r="125" spans="1:6" ht="16.5" thickBot="1">
      <c r="A125" s="8">
        <f t="shared" si="4"/>
        <v>18450</v>
      </c>
      <c r="B125" s="8">
        <v>25</v>
      </c>
      <c r="C125" s="8">
        <f t="shared" si="5"/>
        <v>97.867000000000047</v>
      </c>
      <c r="D125" s="12">
        <v>71.750000000000028</v>
      </c>
      <c r="E125" s="7">
        <f t="shared" si="7"/>
        <v>1.3640000000000001</v>
      </c>
      <c r="F125" s="7">
        <f t="shared" si="6"/>
        <v>97.867000000000047</v>
      </c>
    </row>
    <row r="126" spans="1:6" ht="16.5" thickBot="1">
      <c r="A126" s="8">
        <f t="shared" si="4"/>
        <v>18475</v>
      </c>
      <c r="B126" s="8">
        <v>25</v>
      </c>
      <c r="C126" s="8">
        <f t="shared" si="5"/>
        <v>87.125500000000002</v>
      </c>
      <c r="D126" s="12">
        <v>63.875</v>
      </c>
      <c r="E126" s="7">
        <f t="shared" si="7"/>
        <v>1.3640000000000001</v>
      </c>
      <c r="F126" s="7">
        <f t="shared" si="6"/>
        <v>87.125500000000002</v>
      </c>
    </row>
    <row r="127" spans="1:6" ht="16.5" thickBot="1">
      <c r="A127" s="8">
        <f t="shared" si="4"/>
        <v>18500</v>
      </c>
      <c r="B127" s="8">
        <v>25</v>
      </c>
      <c r="C127" s="8">
        <f t="shared" si="5"/>
        <v>87.125500000000002</v>
      </c>
      <c r="D127" s="12">
        <v>63.875</v>
      </c>
      <c r="E127" s="7">
        <f t="shared" si="7"/>
        <v>1.3640000000000001</v>
      </c>
      <c r="F127" s="7">
        <f t="shared" si="6"/>
        <v>87.125500000000002</v>
      </c>
    </row>
    <row r="128" spans="1:6" ht="16.5" thickBot="1">
      <c r="A128" s="8">
        <f t="shared" si="4"/>
        <v>18525</v>
      </c>
      <c r="B128" s="8">
        <v>25</v>
      </c>
      <c r="C128" s="8">
        <f t="shared" si="5"/>
        <v>96.673500000000004</v>
      </c>
      <c r="D128" s="12">
        <v>70.875</v>
      </c>
      <c r="E128" s="7">
        <f t="shared" si="7"/>
        <v>1.3640000000000001</v>
      </c>
      <c r="F128" s="7">
        <f t="shared" si="6"/>
        <v>96.673500000000004</v>
      </c>
    </row>
    <row r="129" spans="1:6" ht="16.5" thickBot="1">
      <c r="A129" s="8">
        <f t="shared" si="4"/>
        <v>18550</v>
      </c>
      <c r="B129" s="8">
        <v>25</v>
      </c>
      <c r="C129" s="8">
        <f t="shared" si="5"/>
        <v>106.22150000000002</v>
      </c>
      <c r="D129" s="12">
        <v>77.875000000000014</v>
      </c>
      <c r="E129" s="7">
        <f t="shared" si="7"/>
        <v>1.3640000000000001</v>
      </c>
      <c r="F129" s="7">
        <f t="shared" si="6"/>
        <v>106.22150000000002</v>
      </c>
    </row>
    <row r="130" spans="1:6" ht="16.5" thickBot="1">
      <c r="A130" s="8">
        <f t="shared" si="4"/>
        <v>18575</v>
      </c>
      <c r="B130" s="8">
        <v>25</v>
      </c>
      <c r="C130" s="8">
        <f t="shared" si="5"/>
        <v>116.96300000000001</v>
      </c>
      <c r="D130" s="12">
        <v>85.75</v>
      </c>
      <c r="E130" s="7">
        <f t="shared" si="7"/>
        <v>1.3640000000000001</v>
      </c>
      <c r="F130" s="7">
        <f t="shared" si="6"/>
        <v>116.96300000000001</v>
      </c>
    </row>
    <row r="131" spans="1:6" ht="16.5" thickBot="1">
      <c r="A131" s="8">
        <f t="shared" si="4"/>
        <v>18600</v>
      </c>
      <c r="B131" s="8">
        <v>25</v>
      </c>
      <c r="C131" s="8">
        <f t="shared" si="5"/>
        <v>114.57600000000001</v>
      </c>
      <c r="D131" s="12">
        <v>84</v>
      </c>
      <c r="E131" s="7">
        <f t="shared" si="7"/>
        <v>1.3640000000000001</v>
      </c>
      <c r="F131" s="7">
        <f t="shared" si="6"/>
        <v>114.57600000000001</v>
      </c>
    </row>
    <row r="132" spans="1:6" ht="16.5" thickBot="1">
      <c r="A132" s="8">
        <f t="shared" si="4"/>
        <v>18625</v>
      </c>
      <c r="B132" s="8">
        <v>25</v>
      </c>
      <c r="C132" s="8">
        <f t="shared" si="5"/>
        <v>105.02800000000005</v>
      </c>
      <c r="D132" s="12">
        <v>77.000000000000028</v>
      </c>
      <c r="E132" s="7">
        <f t="shared" si="7"/>
        <v>1.3640000000000001</v>
      </c>
      <c r="F132" s="7">
        <f t="shared" si="6"/>
        <v>105.02800000000005</v>
      </c>
    </row>
    <row r="133" spans="1:6" ht="16.5" thickBot="1">
      <c r="A133" s="8">
        <f t="shared" si="4"/>
        <v>18650</v>
      </c>
      <c r="B133" s="8">
        <v>25</v>
      </c>
      <c r="C133" s="8">
        <f t="shared" si="5"/>
        <v>108.60850000000002</v>
      </c>
      <c r="D133" s="12">
        <v>79.625000000000014</v>
      </c>
      <c r="E133" s="7">
        <f t="shared" si="7"/>
        <v>1.3640000000000001</v>
      </c>
      <c r="F133" s="7">
        <f t="shared" si="6"/>
        <v>108.60850000000002</v>
      </c>
    </row>
    <row r="134" spans="1:6" ht="16.5" thickBot="1">
      <c r="A134" s="8">
        <f t="shared" si="4"/>
        <v>18675</v>
      </c>
      <c r="B134" s="8">
        <v>25</v>
      </c>
      <c r="C134" s="8">
        <f t="shared" si="5"/>
        <v>112.18900000000001</v>
      </c>
      <c r="D134" s="12">
        <v>82.25</v>
      </c>
      <c r="E134" s="7">
        <f t="shared" si="7"/>
        <v>1.3640000000000001</v>
      </c>
      <c r="F134" s="7">
        <f t="shared" si="6"/>
        <v>112.18900000000001</v>
      </c>
    </row>
    <row r="135" spans="1:6" ht="16.5" thickBot="1">
      <c r="A135" s="8">
        <f t="shared" si="4"/>
        <v>18700</v>
      </c>
      <c r="B135" s="8">
        <v>25</v>
      </c>
      <c r="C135" s="8">
        <f t="shared" si="5"/>
        <v>110.99550000000002</v>
      </c>
      <c r="D135" s="12">
        <v>81.375000000000014</v>
      </c>
      <c r="E135" s="7">
        <f t="shared" si="7"/>
        <v>1.3640000000000001</v>
      </c>
      <c r="F135" s="7">
        <f t="shared" si="6"/>
        <v>110.99550000000002</v>
      </c>
    </row>
    <row r="136" spans="1:6" ht="16.5" thickBot="1">
      <c r="A136" s="8">
        <f t="shared" si="4"/>
        <v>18725</v>
      </c>
      <c r="B136" s="8">
        <v>25</v>
      </c>
      <c r="C136" s="8">
        <f t="shared" si="5"/>
        <v>105.02800000000005</v>
      </c>
      <c r="D136" s="12">
        <v>77.000000000000028</v>
      </c>
      <c r="E136" s="7">
        <f t="shared" si="7"/>
        <v>1.3640000000000001</v>
      </c>
      <c r="F136" s="7">
        <f t="shared" si="6"/>
        <v>105.02800000000005</v>
      </c>
    </row>
    <row r="137" spans="1:6" ht="16.5" thickBot="1">
      <c r="A137" s="8">
        <f t="shared" ref="A137:A200" si="8">A136+25</f>
        <v>18750</v>
      </c>
      <c r="B137" s="8">
        <v>25</v>
      </c>
      <c r="C137" s="8">
        <f t="shared" ref="C137:C200" si="9">F137</f>
        <v>100.25400000000005</v>
      </c>
      <c r="D137" s="12">
        <v>73.500000000000028</v>
      </c>
      <c r="E137" s="7">
        <f t="shared" si="7"/>
        <v>1.3640000000000001</v>
      </c>
      <c r="F137" s="7">
        <f t="shared" ref="F137:F200" si="10">E137*D137</f>
        <v>100.25400000000005</v>
      </c>
    </row>
    <row r="138" spans="1:6" ht="16.5" thickBot="1">
      <c r="A138" s="8">
        <f t="shared" si="8"/>
        <v>18775</v>
      </c>
      <c r="B138" s="8">
        <v>25</v>
      </c>
      <c r="C138" s="8">
        <f t="shared" si="9"/>
        <v>95.480000000000047</v>
      </c>
      <c r="D138" s="12">
        <v>70.000000000000028</v>
      </c>
      <c r="E138" s="7">
        <f t="shared" ref="E138:E201" si="11">E137</f>
        <v>1.3640000000000001</v>
      </c>
      <c r="F138" s="7">
        <f t="shared" si="10"/>
        <v>95.480000000000047</v>
      </c>
    </row>
    <row r="139" spans="1:6" ht="16.5" thickBot="1">
      <c r="A139" s="8">
        <f t="shared" si="8"/>
        <v>18800</v>
      </c>
      <c r="B139" s="8">
        <v>25</v>
      </c>
      <c r="C139" s="8">
        <f t="shared" si="9"/>
        <v>91.899500000000003</v>
      </c>
      <c r="D139" s="12">
        <v>67.375</v>
      </c>
      <c r="E139" s="7">
        <f t="shared" si="11"/>
        <v>1.3640000000000001</v>
      </c>
      <c r="F139" s="7">
        <f t="shared" si="10"/>
        <v>91.899500000000003</v>
      </c>
    </row>
    <row r="140" spans="1:6" ht="16.5" thickBot="1">
      <c r="A140" s="8">
        <f t="shared" si="8"/>
        <v>18825</v>
      </c>
      <c r="B140" s="8">
        <v>25</v>
      </c>
      <c r="C140" s="8">
        <f t="shared" si="9"/>
        <v>91.899500000000003</v>
      </c>
      <c r="D140" s="12">
        <v>67.375</v>
      </c>
      <c r="E140" s="7">
        <f t="shared" si="11"/>
        <v>1.3640000000000001</v>
      </c>
      <c r="F140" s="7">
        <f t="shared" si="10"/>
        <v>91.899500000000003</v>
      </c>
    </row>
    <row r="141" spans="1:6" ht="16.5" thickBot="1">
      <c r="A141" s="8">
        <f t="shared" si="8"/>
        <v>18850</v>
      </c>
      <c r="B141" s="8">
        <v>25</v>
      </c>
      <c r="C141" s="8">
        <f t="shared" si="9"/>
        <v>102.64100000000005</v>
      </c>
      <c r="D141" s="12">
        <v>75.250000000000028</v>
      </c>
      <c r="E141" s="7">
        <f t="shared" si="11"/>
        <v>1.3640000000000001</v>
      </c>
      <c r="F141" s="7">
        <f t="shared" si="10"/>
        <v>102.64100000000005</v>
      </c>
    </row>
    <row r="142" spans="1:6" ht="16.5" thickBot="1">
      <c r="A142" s="8">
        <f t="shared" si="8"/>
        <v>18875</v>
      </c>
      <c r="B142" s="8">
        <v>25</v>
      </c>
      <c r="C142" s="8">
        <f t="shared" si="9"/>
        <v>105.02800000000005</v>
      </c>
      <c r="D142" s="12">
        <v>77.000000000000028</v>
      </c>
      <c r="E142" s="7">
        <f t="shared" si="11"/>
        <v>1.3640000000000001</v>
      </c>
      <c r="F142" s="7">
        <f t="shared" si="10"/>
        <v>105.02800000000005</v>
      </c>
    </row>
    <row r="143" spans="1:6" ht="16.5" thickBot="1">
      <c r="A143" s="8">
        <f t="shared" si="8"/>
        <v>18900</v>
      </c>
      <c r="B143" s="8">
        <v>25</v>
      </c>
      <c r="C143" s="8">
        <f t="shared" si="9"/>
        <v>103.83450000000003</v>
      </c>
      <c r="D143" s="12">
        <v>76.125000000000014</v>
      </c>
      <c r="E143" s="7">
        <f t="shared" si="11"/>
        <v>1.3640000000000001</v>
      </c>
      <c r="F143" s="7">
        <f t="shared" si="10"/>
        <v>103.83450000000003</v>
      </c>
    </row>
    <row r="144" spans="1:6" ht="16.5" thickBot="1">
      <c r="A144" s="8">
        <f t="shared" si="8"/>
        <v>18925</v>
      </c>
      <c r="B144" s="8">
        <v>25</v>
      </c>
      <c r="C144" s="8">
        <f t="shared" si="9"/>
        <v>114.57600000000001</v>
      </c>
      <c r="D144" s="12">
        <v>84</v>
      </c>
      <c r="E144" s="7">
        <f t="shared" si="11"/>
        <v>1.3640000000000001</v>
      </c>
      <c r="F144" s="7">
        <f t="shared" si="10"/>
        <v>114.57600000000001</v>
      </c>
    </row>
    <row r="145" spans="1:6" ht="16.5" thickBot="1">
      <c r="A145" s="8">
        <f t="shared" si="8"/>
        <v>18950</v>
      </c>
      <c r="B145" s="8">
        <v>25</v>
      </c>
      <c r="C145" s="8">
        <f t="shared" si="9"/>
        <v>120.54349999999997</v>
      </c>
      <c r="D145" s="12">
        <v>88.374999999999972</v>
      </c>
      <c r="E145" s="7">
        <f t="shared" si="11"/>
        <v>1.3640000000000001</v>
      </c>
      <c r="F145" s="7">
        <f t="shared" si="10"/>
        <v>120.54349999999997</v>
      </c>
    </row>
    <row r="146" spans="1:6" ht="16.5" thickBot="1">
      <c r="A146" s="8">
        <f t="shared" si="8"/>
        <v>18975</v>
      </c>
      <c r="B146" s="8">
        <v>25</v>
      </c>
      <c r="C146" s="8">
        <f t="shared" si="9"/>
        <v>118.15649999999997</v>
      </c>
      <c r="D146" s="12">
        <v>86.624999999999972</v>
      </c>
      <c r="E146" s="7">
        <f t="shared" si="11"/>
        <v>1.3640000000000001</v>
      </c>
      <c r="F146" s="7">
        <f t="shared" si="10"/>
        <v>118.15649999999997</v>
      </c>
    </row>
    <row r="147" spans="1:6" ht="16.5" thickBot="1">
      <c r="A147" s="8">
        <f t="shared" si="8"/>
        <v>19000</v>
      </c>
      <c r="B147" s="8">
        <v>25</v>
      </c>
      <c r="C147" s="8">
        <f t="shared" si="9"/>
        <v>119.35000000000001</v>
      </c>
      <c r="D147" s="12">
        <v>87.5</v>
      </c>
      <c r="E147" s="7">
        <f t="shared" si="11"/>
        <v>1.3640000000000001</v>
      </c>
      <c r="F147" s="7">
        <f t="shared" si="10"/>
        <v>119.35000000000001</v>
      </c>
    </row>
    <row r="148" spans="1:6" ht="16.5" thickBot="1">
      <c r="A148" s="8">
        <f t="shared" si="8"/>
        <v>19025</v>
      </c>
      <c r="B148" s="8">
        <v>25</v>
      </c>
      <c r="C148" s="8">
        <f t="shared" si="9"/>
        <v>122.93049999999999</v>
      </c>
      <c r="D148" s="12">
        <v>90.124999999999986</v>
      </c>
      <c r="E148" s="7">
        <f t="shared" si="11"/>
        <v>1.3640000000000001</v>
      </c>
      <c r="F148" s="7">
        <f t="shared" si="10"/>
        <v>122.93049999999999</v>
      </c>
    </row>
    <row r="149" spans="1:6" ht="16.5" thickBot="1">
      <c r="A149" s="8">
        <f t="shared" si="8"/>
        <v>19050</v>
      </c>
      <c r="B149" s="8">
        <v>25</v>
      </c>
      <c r="C149" s="8">
        <f t="shared" si="9"/>
        <v>119.35000000000001</v>
      </c>
      <c r="D149" s="12">
        <v>87.5</v>
      </c>
      <c r="E149" s="7">
        <f t="shared" si="11"/>
        <v>1.3640000000000001</v>
      </c>
      <c r="F149" s="7">
        <f t="shared" si="10"/>
        <v>119.35000000000001</v>
      </c>
    </row>
    <row r="150" spans="1:6" ht="16.5" thickBot="1">
      <c r="A150" s="8">
        <f t="shared" si="8"/>
        <v>19075</v>
      </c>
      <c r="B150" s="8">
        <v>25</v>
      </c>
      <c r="C150" s="8">
        <f t="shared" si="9"/>
        <v>119.35000000000001</v>
      </c>
      <c r="D150" s="12">
        <v>87.5</v>
      </c>
      <c r="E150" s="7">
        <f t="shared" si="11"/>
        <v>1.3640000000000001</v>
      </c>
      <c r="F150" s="7">
        <f t="shared" si="10"/>
        <v>119.35000000000001</v>
      </c>
    </row>
    <row r="151" spans="1:6" ht="16.5" thickBot="1">
      <c r="A151" s="8">
        <f t="shared" si="8"/>
        <v>19100</v>
      </c>
      <c r="B151" s="8">
        <v>25</v>
      </c>
      <c r="C151" s="8">
        <f t="shared" si="9"/>
        <v>121.73699999999995</v>
      </c>
      <c r="D151" s="12">
        <v>89.249999999999957</v>
      </c>
      <c r="E151" s="7">
        <f t="shared" si="11"/>
        <v>1.3640000000000001</v>
      </c>
      <c r="F151" s="7">
        <f t="shared" si="10"/>
        <v>121.73699999999995</v>
      </c>
    </row>
    <row r="152" spans="1:6" ht="16.5" thickBot="1">
      <c r="A152" s="8">
        <f t="shared" si="8"/>
        <v>19125</v>
      </c>
      <c r="B152" s="8">
        <v>25</v>
      </c>
      <c r="C152" s="8">
        <f t="shared" si="9"/>
        <v>116.96300000000001</v>
      </c>
      <c r="D152" s="12">
        <v>85.75</v>
      </c>
      <c r="E152" s="7">
        <f t="shared" si="11"/>
        <v>1.3640000000000001</v>
      </c>
      <c r="F152" s="7">
        <f t="shared" si="10"/>
        <v>116.96300000000001</v>
      </c>
    </row>
    <row r="153" spans="1:6" ht="16.5" thickBot="1">
      <c r="A153" s="8">
        <f t="shared" si="8"/>
        <v>19150</v>
      </c>
      <c r="B153" s="8">
        <v>25</v>
      </c>
      <c r="C153" s="8">
        <f t="shared" si="9"/>
        <v>107.41500000000005</v>
      </c>
      <c r="D153" s="12">
        <v>78.750000000000028</v>
      </c>
      <c r="E153" s="7">
        <f t="shared" si="11"/>
        <v>1.3640000000000001</v>
      </c>
      <c r="F153" s="7">
        <f t="shared" si="10"/>
        <v>107.41500000000005</v>
      </c>
    </row>
    <row r="154" spans="1:6" ht="16.5" thickBot="1">
      <c r="A154" s="8">
        <f t="shared" si="8"/>
        <v>19175</v>
      </c>
      <c r="B154" s="8">
        <v>25</v>
      </c>
      <c r="C154" s="8">
        <f t="shared" si="9"/>
        <v>100.25400000000005</v>
      </c>
      <c r="D154" s="12">
        <v>73.500000000000028</v>
      </c>
      <c r="E154" s="7">
        <f t="shared" si="11"/>
        <v>1.3640000000000001</v>
      </c>
      <c r="F154" s="7">
        <f t="shared" si="10"/>
        <v>100.25400000000005</v>
      </c>
    </row>
    <row r="155" spans="1:6" ht="16.5" thickBot="1">
      <c r="A155" s="8">
        <f t="shared" si="8"/>
        <v>19200</v>
      </c>
      <c r="B155" s="8">
        <v>25</v>
      </c>
      <c r="C155" s="8">
        <f t="shared" si="9"/>
        <v>77.577500000000043</v>
      </c>
      <c r="D155" s="12">
        <v>56.875000000000028</v>
      </c>
      <c r="E155" s="7">
        <f t="shared" si="11"/>
        <v>1.3640000000000001</v>
      </c>
      <c r="F155" s="7">
        <f t="shared" si="10"/>
        <v>77.577500000000043</v>
      </c>
    </row>
    <row r="156" spans="1:6" ht="16.5" thickBot="1">
      <c r="A156" s="8">
        <f t="shared" si="8"/>
        <v>19225</v>
      </c>
      <c r="B156" s="8">
        <v>25</v>
      </c>
      <c r="C156" s="8">
        <f t="shared" si="9"/>
        <v>56.094500000000032</v>
      </c>
      <c r="D156" s="12">
        <v>41.125000000000021</v>
      </c>
      <c r="E156" s="7">
        <f t="shared" si="11"/>
        <v>1.3640000000000001</v>
      </c>
      <c r="F156" s="7">
        <f t="shared" si="10"/>
        <v>56.094500000000032</v>
      </c>
    </row>
    <row r="157" spans="1:6" ht="16.5" thickBot="1">
      <c r="A157" s="8">
        <f t="shared" si="8"/>
        <v>19250</v>
      </c>
      <c r="B157" s="8">
        <v>25</v>
      </c>
      <c r="C157" s="8">
        <f t="shared" si="9"/>
        <v>65.642499999999984</v>
      </c>
      <c r="D157" s="12">
        <v>48.124999999999986</v>
      </c>
      <c r="E157" s="7">
        <f t="shared" si="11"/>
        <v>1.3640000000000001</v>
      </c>
      <c r="F157" s="7">
        <f t="shared" si="10"/>
        <v>65.642499999999984</v>
      </c>
    </row>
    <row r="158" spans="1:6" ht="16.5" thickBot="1">
      <c r="A158" s="8">
        <f t="shared" si="8"/>
        <v>19275</v>
      </c>
      <c r="B158" s="8">
        <v>25</v>
      </c>
      <c r="C158" s="8">
        <f t="shared" si="9"/>
        <v>76.383999999999972</v>
      </c>
      <c r="D158" s="12">
        <v>55.999999999999972</v>
      </c>
      <c r="E158" s="7">
        <f t="shared" si="11"/>
        <v>1.3640000000000001</v>
      </c>
      <c r="F158" s="7">
        <f t="shared" si="10"/>
        <v>76.383999999999972</v>
      </c>
    </row>
    <row r="159" spans="1:6" ht="16.5" thickBot="1">
      <c r="A159" s="8">
        <f t="shared" si="8"/>
        <v>19300</v>
      </c>
      <c r="B159" s="8">
        <v>25</v>
      </c>
      <c r="C159" s="8">
        <f t="shared" si="9"/>
        <v>63.255499999999977</v>
      </c>
      <c r="D159" s="12">
        <v>46.374999999999979</v>
      </c>
      <c r="E159" s="7">
        <f t="shared" si="11"/>
        <v>1.3640000000000001</v>
      </c>
      <c r="F159" s="7">
        <f t="shared" si="10"/>
        <v>63.255499999999977</v>
      </c>
    </row>
    <row r="160" spans="1:6" ht="16.5" thickBot="1">
      <c r="A160" s="8">
        <f t="shared" si="8"/>
        <v>19325</v>
      </c>
      <c r="B160" s="8">
        <v>25</v>
      </c>
      <c r="C160" s="8">
        <f t="shared" si="9"/>
        <v>51.320500000000024</v>
      </c>
      <c r="D160" s="12">
        <v>37.625000000000014</v>
      </c>
      <c r="E160" s="7">
        <f t="shared" si="11"/>
        <v>1.3640000000000001</v>
      </c>
      <c r="F160" s="7">
        <f t="shared" si="10"/>
        <v>51.320500000000024</v>
      </c>
    </row>
    <row r="161" spans="1:6" ht="16.5" thickBot="1">
      <c r="A161" s="8">
        <f t="shared" si="8"/>
        <v>19350</v>
      </c>
      <c r="B161" s="8">
        <v>25</v>
      </c>
      <c r="C161" s="8">
        <f t="shared" si="9"/>
        <v>52.514000000000053</v>
      </c>
      <c r="D161" s="12">
        <v>38.500000000000036</v>
      </c>
      <c r="E161" s="7">
        <f t="shared" si="11"/>
        <v>1.3640000000000001</v>
      </c>
      <c r="F161" s="7">
        <f t="shared" si="10"/>
        <v>52.514000000000053</v>
      </c>
    </row>
    <row r="162" spans="1:6" ht="16.5" thickBot="1">
      <c r="A162" s="8">
        <f t="shared" si="8"/>
        <v>19375</v>
      </c>
      <c r="B162" s="8">
        <v>25</v>
      </c>
      <c r="C162" s="8">
        <f t="shared" si="9"/>
        <v>54.901000000000053</v>
      </c>
      <c r="D162" s="12">
        <v>40.250000000000036</v>
      </c>
      <c r="E162" s="7">
        <f t="shared" si="11"/>
        <v>1.3640000000000001</v>
      </c>
      <c r="F162" s="7">
        <f t="shared" si="10"/>
        <v>54.901000000000053</v>
      </c>
    </row>
    <row r="163" spans="1:6" ht="16.5" thickBot="1">
      <c r="A163" s="8">
        <f t="shared" si="8"/>
        <v>19400</v>
      </c>
      <c r="B163" s="8">
        <v>25</v>
      </c>
      <c r="C163" s="8">
        <f t="shared" si="9"/>
        <v>54.901000000000053</v>
      </c>
      <c r="D163" s="12">
        <v>40.250000000000036</v>
      </c>
      <c r="E163" s="7">
        <f t="shared" si="11"/>
        <v>1.3640000000000001</v>
      </c>
      <c r="F163" s="7">
        <f t="shared" si="10"/>
        <v>54.901000000000053</v>
      </c>
    </row>
    <row r="164" spans="1:6" ht="16.5" thickBot="1">
      <c r="A164" s="8">
        <f t="shared" si="8"/>
        <v>19425</v>
      </c>
      <c r="B164" s="8">
        <v>25</v>
      </c>
      <c r="C164" s="8">
        <f t="shared" si="9"/>
        <v>41.772500000000015</v>
      </c>
      <c r="D164" s="12">
        <v>30.625000000000007</v>
      </c>
      <c r="E164" s="7">
        <f t="shared" si="11"/>
        <v>1.3640000000000001</v>
      </c>
      <c r="F164" s="7">
        <f t="shared" si="10"/>
        <v>41.772500000000015</v>
      </c>
    </row>
    <row r="165" spans="1:6" ht="16.5" thickBot="1">
      <c r="A165" s="8">
        <f t="shared" si="8"/>
        <v>19450</v>
      </c>
      <c r="B165" s="8">
        <v>25</v>
      </c>
      <c r="C165" s="8">
        <f t="shared" si="9"/>
        <v>33.417999999999978</v>
      </c>
      <c r="D165" s="12">
        <v>24.499999999999982</v>
      </c>
      <c r="E165" s="7">
        <f t="shared" si="11"/>
        <v>1.3640000000000001</v>
      </c>
      <c r="F165" s="7">
        <f t="shared" si="10"/>
        <v>33.417999999999978</v>
      </c>
    </row>
    <row r="166" spans="1:6" ht="16.5" thickBot="1">
      <c r="A166" s="8">
        <f t="shared" si="8"/>
        <v>19475</v>
      </c>
      <c r="B166" s="8">
        <v>25</v>
      </c>
      <c r="C166" s="8">
        <f t="shared" si="9"/>
        <v>42.965999999999987</v>
      </c>
      <c r="D166" s="12">
        <v>31.499999999999986</v>
      </c>
      <c r="E166" s="7">
        <f t="shared" si="11"/>
        <v>1.3640000000000001</v>
      </c>
      <c r="F166" s="7">
        <f t="shared" si="10"/>
        <v>42.965999999999987</v>
      </c>
    </row>
    <row r="167" spans="1:6" ht="16.5" thickBot="1">
      <c r="A167" s="8">
        <f t="shared" si="8"/>
        <v>19500</v>
      </c>
      <c r="B167" s="8">
        <v>25</v>
      </c>
      <c r="C167" s="8">
        <f t="shared" si="9"/>
        <v>52.513999999999996</v>
      </c>
      <c r="D167" s="12">
        <v>38.499999999999993</v>
      </c>
      <c r="E167" s="7">
        <f t="shared" si="11"/>
        <v>1.3640000000000001</v>
      </c>
      <c r="F167" s="7">
        <f t="shared" si="10"/>
        <v>52.513999999999996</v>
      </c>
    </row>
    <row r="168" spans="1:6" ht="16.5" thickBot="1">
      <c r="A168" s="8">
        <f t="shared" si="8"/>
        <v>19525</v>
      </c>
      <c r="B168" s="8">
        <v>25</v>
      </c>
      <c r="C168" s="8">
        <f t="shared" si="9"/>
        <v>70.416499999999985</v>
      </c>
      <c r="D168" s="12">
        <v>51.624999999999986</v>
      </c>
      <c r="E168" s="7">
        <f t="shared" si="11"/>
        <v>1.3640000000000001</v>
      </c>
      <c r="F168" s="7">
        <f t="shared" si="10"/>
        <v>70.416499999999985</v>
      </c>
    </row>
    <row r="169" spans="1:6" ht="16.5" thickBot="1">
      <c r="A169" s="8">
        <f t="shared" si="8"/>
        <v>19550</v>
      </c>
      <c r="B169" s="8">
        <v>25</v>
      </c>
      <c r="C169" s="8">
        <f t="shared" si="9"/>
        <v>72.803499999999985</v>
      </c>
      <c r="D169" s="12">
        <v>53.374999999999986</v>
      </c>
      <c r="E169" s="7">
        <f t="shared" si="11"/>
        <v>1.3640000000000001</v>
      </c>
      <c r="F169" s="7">
        <f t="shared" si="10"/>
        <v>72.803499999999985</v>
      </c>
    </row>
    <row r="170" spans="1:6" ht="16.5" thickBot="1">
      <c r="A170" s="8">
        <f t="shared" si="8"/>
        <v>19575</v>
      </c>
      <c r="B170" s="8">
        <v>25</v>
      </c>
      <c r="C170" s="8">
        <f t="shared" si="9"/>
        <v>63.255499999999977</v>
      </c>
      <c r="D170" s="12">
        <v>46.374999999999979</v>
      </c>
      <c r="E170" s="7">
        <f t="shared" si="11"/>
        <v>1.3640000000000001</v>
      </c>
      <c r="F170" s="7">
        <f t="shared" si="10"/>
        <v>63.255499999999977</v>
      </c>
    </row>
    <row r="171" spans="1:6" ht="16.5" thickBot="1">
      <c r="A171" s="8">
        <f t="shared" si="8"/>
        <v>19600</v>
      </c>
      <c r="B171" s="8">
        <v>25</v>
      </c>
      <c r="C171" s="8">
        <f t="shared" si="9"/>
        <v>69.222999999999971</v>
      </c>
      <c r="D171" s="12">
        <v>50.749999999999972</v>
      </c>
      <c r="E171" s="7">
        <f t="shared" si="11"/>
        <v>1.3640000000000001</v>
      </c>
      <c r="F171" s="7">
        <f t="shared" si="10"/>
        <v>69.222999999999971</v>
      </c>
    </row>
    <row r="172" spans="1:6" ht="16.5" thickBot="1">
      <c r="A172" s="8">
        <f t="shared" si="8"/>
        <v>19625</v>
      </c>
      <c r="B172" s="8">
        <v>25</v>
      </c>
      <c r="C172" s="8">
        <f t="shared" si="9"/>
        <v>69.222999999999971</v>
      </c>
      <c r="D172" s="12">
        <v>50.749999999999972</v>
      </c>
      <c r="E172" s="7">
        <f t="shared" si="11"/>
        <v>1.3640000000000001</v>
      </c>
      <c r="F172" s="7">
        <f t="shared" si="10"/>
        <v>69.222999999999971</v>
      </c>
    </row>
    <row r="173" spans="1:6" ht="16.5" thickBot="1">
      <c r="A173" s="8">
        <f t="shared" si="8"/>
        <v>19650</v>
      </c>
      <c r="B173" s="8">
        <v>25</v>
      </c>
      <c r="C173" s="8">
        <f t="shared" si="9"/>
        <v>63.255499999999977</v>
      </c>
      <c r="D173" s="12">
        <v>46.374999999999979</v>
      </c>
      <c r="E173" s="7">
        <f t="shared" si="11"/>
        <v>1.3640000000000001</v>
      </c>
      <c r="F173" s="7">
        <f t="shared" si="10"/>
        <v>63.255499999999977</v>
      </c>
    </row>
    <row r="174" spans="1:6" ht="16.5" thickBot="1">
      <c r="A174" s="8">
        <f t="shared" si="8"/>
        <v>19675</v>
      </c>
      <c r="B174" s="8">
        <v>25</v>
      </c>
      <c r="C174" s="8">
        <f t="shared" si="9"/>
        <v>56.094500000000032</v>
      </c>
      <c r="D174" s="12">
        <v>41.125000000000021</v>
      </c>
      <c r="E174" s="7">
        <f t="shared" si="11"/>
        <v>1.3640000000000001</v>
      </c>
      <c r="F174" s="7">
        <f t="shared" si="10"/>
        <v>56.094500000000032</v>
      </c>
    </row>
    <row r="175" spans="1:6" ht="16.5" thickBot="1">
      <c r="A175" s="8">
        <f t="shared" si="8"/>
        <v>19700</v>
      </c>
      <c r="B175" s="8">
        <v>25</v>
      </c>
      <c r="C175" s="8">
        <f t="shared" si="9"/>
        <v>62.062000000000005</v>
      </c>
      <c r="D175" s="12">
        <v>45.5</v>
      </c>
      <c r="E175" s="7">
        <f t="shared" si="11"/>
        <v>1.3640000000000001</v>
      </c>
      <c r="F175" s="7">
        <f t="shared" si="10"/>
        <v>62.062000000000005</v>
      </c>
    </row>
    <row r="176" spans="1:6" ht="16.5" thickBot="1">
      <c r="A176" s="8">
        <f t="shared" si="8"/>
        <v>19725</v>
      </c>
      <c r="B176" s="8">
        <v>25</v>
      </c>
      <c r="C176" s="8">
        <f t="shared" si="9"/>
        <v>83.544999999999973</v>
      </c>
      <c r="D176" s="12">
        <v>61.249999999999972</v>
      </c>
      <c r="E176" s="7">
        <f t="shared" si="11"/>
        <v>1.3640000000000001</v>
      </c>
      <c r="F176" s="7">
        <f t="shared" si="10"/>
        <v>83.544999999999973</v>
      </c>
    </row>
    <row r="177" spans="1:6" ht="16.5" thickBot="1">
      <c r="A177" s="8">
        <f t="shared" si="8"/>
        <v>19750</v>
      </c>
      <c r="B177" s="8">
        <v>25</v>
      </c>
      <c r="C177" s="8">
        <f t="shared" si="9"/>
        <v>94.286500000000004</v>
      </c>
      <c r="D177" s="12">
        <v>69.125</v>
      </c>
      <c r="E177" s="7">
        <f t="shared" si="11"/>
        <v>1.3640000000000001</v>
      </c>
      <c r="F177" s="7">
        <f t="shared" si="10"/>
        <v>94.286500000000004</v>
      </c>
    </row>
    <row r="178" spans="1:6" ht="16.5" thickBot="1">
      <c r="A178" s="8">
        <f t="shared" si="8"/>
        <v>19775</v>
      </c>
      <c r="B178" s="8">
        <v>25</v>
      </c>
      <c r="C178" s="8">
        <f t="shared" si="9"/>
        <v>81.15800000000003</v>
      </c>
      <c r="D178" s="12">
        <v>59.500000000000014</v>
      </c>
      <c r="E178" s="7">
        <f t="shared" si="11"/>
        <v>1.3640000000000001</v>
      </c>
      <c r="F178" s="7">
        <f t="shared" si="10"/>
        <v>81.15800000000003</v>
      </c>
    </row>
    <row r="179" spans="1:6" ht="16.5" thickBot="1">
      <c r="A179" s="8">
        <f t="shared" si="8"/>
        <v>19800</v>
      </c>
      <c r="B179" s="8">
        <v>25</v>
      </c>
      <c r="C179" s="8">
        <f t="shared" si="9"/>
        <v>60.868500000000033</v>
      </c>
      <c r="D179" s="12">
        <v>44.625000000000021</v>
      </c>
      <c r="E179" s="7">
        <f t="shared" si="11"/>
        <v>1.3640000000000001</v>
      </c>
      <c r="F179" s="7">
        <f t="shared" si="10"/>
        <v>60.868500000000033</v>
      </c>
    </row>
    <row r="180" spans="1:6" ht="16.5" thickBot="1">
      <c r="A180" s="8">
        <f t="shared" si="8"/>
        <v>19825</v>
      </c>
      <c r="B180" s="8">
        <v>25</v>
      </c>
      <c r="C180" s="8">
        <f t="shared" si="9"/>
        <v>79.964500000000058</v>
      </c>
      <c r="D180" s="12">
        <v>58.625000000000036</v>
      </c>
      <c r="E180" s="7">
        <f t="shared" si="11"/>
        <v>1.3640000000000001</v>
      </c>
      <c r="F180" s="7">
        <f t="shared" si="10"/>
        <v>79.964500000000058</v>
      </c>
    </row>
    <row r="181" spans="1:6" ht="16.5" thickBot="1">
      <c r="A181" s="8">
        <f t="shared" si="8"/>
        <v>19850</v>
      </c>
      <c r="B181" s="8">
        <v>25</v>
      </c>
      <c r="C181" s="8">
        <f t="shared" si="9"/>
        <v>110.99550000000002</v>
      </c>
      <c r="D181" s="12">
        <v>81.375000000000014</v>
      </c>
      <c r="E181" s="7">
        <f t="shared" si="11"/>
        <v>1.3640000000000001</v>
      </c>
      <c r="F181" s="7">
        <f t="shared" si="10"/>
        <v>110.99550000000002</v>
      </c>
    </row>
    <row r="182" spans="1:6" ht="16.5" thickBot="1">
      <c r="A182" s="8">
        <f t="shared" si="8"/>
        <v>19875</v>
      </c>
      <c r="B182" s="8">
        <v>25</v>
      </c>
      <c r="C182" s="8">
        <f t="shared" si="9"/>
        <v>121.73700000000001</v>
      </c>
      <c r="D182" s="12">
        <v>89.25</v>
      </c>
      <c r="E182" s="7">
        <f t="shared" si="11"/>
        <v>1.3640000000000001</v>
      </c>
      <c r="F182" s="7">
        <f t="shared" si="10"/>
        <v>121.73700000000001</v>
      </c>
    </row>
    <row r="183" spans="1:6" ht="16.5" thickBot="1">
      <c r="A183" s="8">
        <f t="shared" si="8"/>
        <v>19900</v>
      </c>
      <c r="B183" s="8">
        <v>25</v>
      </c>
      <c r="C183" s="8">
        <f t="shared" si="9"/>
        <v>125.3175</v>
      </c>
      <c r="D183" s="12">
        <v>91.874999999999986</v>
      </c>
      <c r="E183" s="7">
        <f t="shared" si="11"/>
        <v>1.3640000000000001</v>
      </c>
      <c r="F183" s="7">
        <f t="shared" si="10"/>
        <v>125.3175</v>
      </c>
    </row>
    <row r="184" spans="1:6" ht="16.5" thickBot="1">
      <c r="A184" s="8">
        <f t="shared" si="8"/>
        <v>19925</v>
      </c>
      <c r="B184" s="8">
        <v>25</v>
      </c>
      <c r="C184" s="8">
        <f t="shared" si="9"/>
        <v>121.73699999999995</v>
      </c>
      <c r="D184" s="12">
        <v>89.249999999999957</v>
      </c>
      <c r="E184" s="7">
        <f t="shared" si="11"/>
        <v>1.3640000000000001</v>
      </c>
      <c r="F184" s="7">
        <f t="shared" si="10"/>
        <v>121.73699999999995</v>
      </c>
    </row>
    <row r="185" spans="1:6" ht="16.5" thickBot="1">
      <c r="A185" s="8">
        <f t="shared" si="8"/>
        <v>19950</v>
      </c>
      <c r="B185" s="8">
        <v>25</v>
      </c>
      <c r="C185" s="8">
        <f t="shared" si="9"/>
        <v>124.12399999999995</v>
      </c>
      <c r="D185" s="12">
        <v>90.999999999999957</v>
      </c>
      <c r="E185" s="7">
        <f t="shared" si="11"/>
        <v>1.3640000000000001</v>
      </c>
      <c r="F185" s="7">
        <f t="shared" si="10"/>
        <v>124.12399999999995</v>
      </c>
    </row>
    <row r="186" spans="1:6" ht="16.5" thickBot="1">
      <c r="A186" s="8">
        <f t="shared" si="8"/>
        <v>19975</v>
      </c>
      <c r="B186" s="8">
        <v>25</v>
      </c>
      <c r="C186" s="8">
        <f t="shared" si="9"/>
        <v>120.54349999999997</v>
      </c>
      <c r="D186" s="12">
        <v>88.374999999999972</v>
      </c>
      <c r="E186" s="7">
        <f t="shared" si="11"/>
        <v>1.3640000000000001</v>
      </c>
      <c r="F186" s="7">
        <f t="shared" si="10"/>
        <v>120.54349999999997</v>
      </c>
    </row>
    <row r="187" spans="1:6" ht="16.5" thickBot="1">
      <c r="A187" s="8">
        <f t="shared" si="8"/>
        <v>20000</v>
      </c>
      <c r="B187" s="8">
        <v>25</v>
      </c>
      <c r="C187" s="8">
        <f t="shared" si="9"/>
        <v>113.38250000000002</v>
      </c>
      <c r="D187" s="12">
        <v>83.125000000000014</v>
      </c>
      <c r="E187" s="7">
        <f t="shared" si="11"/>
        <v>1.3640000000000001</v>
      </c>
      <c r="F187" s="7">
        <f t="shared" si="10"/>
        <v>113.38250000000002</v>
      </c>
    </row>
    <row r="188" spans="1:6" ht="16.5" thickBot="1">
      <c r="A188" s="8">
        <f t="shared" si="8"/>
        <v>20025</v>
      </c>
      <c r="B188" s="8">
        <v>25</v>
      </c>
      <c r="C188" s="8">
        <f t="shared" si="9"/>
        <v>108.60850000000002</v>
      </c>
      <c r="D188" s="12">
        <v>79.625000000000014</v>
      </c>
      <c r="E188" s="7">
        <f t="shared" si="11"/>
        <v>1.3640000000000001</v>
      </c>
      <c r="F188" s="7">
        <f t="shared" si="10"/>
        <v>108.60850000000002</v>
      </c>
    </row>
    <row r="189" spans="1:6" ht="16.5" thickBot="1">
      <c r="A189" s="8">
        <f t="shared" si="8"/>
        <v>20050</v>
      </c>
      <c r="B189" s="8">
        <v>25</v>
      </c>
      <c r="C189" s="8">
        <f t="shared" si="9"/>
        <v>109.80200000000001</v>
      </c>
      <c r="D189" s="12">
        <v>80.5</v>
      </c>
      <c r="E189" s="7">
        <f t="shared" si="11"/>
        <v>1.3640000000000001</v>
      </c>
      <c r="F189" s="7">
        <f t="shared" si="10"/>
        <v>109.80200000000001</v>
      </c>
    </row>
    <row r="190" spans="1:6" ht="16.5" thickBot="1">
      <c r="A190" s="8">
        <f t="shared" si="8"/>
        <v>20075</v>
      </c>
      <c r="B190" s="8">
        <v>25</v>
      </c>
      <c r="C190" s="8">
        <f t="shared" si="9"/>
        <v>113.38250000000002</v>
      </c>
      <c r="D190" s="12">
        <v>83.125000000000014</v>
      </c>
      <c r="E190" s="7">
        <f t="shared" si="11"/>
        <v>1.3640000000000001</v>
      </c>
      <c r="F190" s="7">
        <f t="shared" si="10"/>
        <v>113.38250000000002</v>
      </c>
    </row>
    <row r="191" spans="1:6" ht="16.5" thickBot="1">
      <c r="A191" s="8">
        <f t="shared" si="8"/>
        <v>20100</v>
      </c>
      <c r="B191" s="8">
        <v>25</v>
      </c>
      <c r="C191" s="8">
        <f t="shared" si="9"/>
        <v>103.83450000000003</v>
      </c>
      <c r="D191" s="12">
        <v>76.125000000000014</v>
      </c>
      <c r="E191" s="7">
        <f t="shared" si="11"/>
        <v>1.3640000000000001</v>
      </c>
      <c r="F191" s="7">
        <f t="shared" si="10"/>
        <v>103.83450000000003</v>
      </c>
    </row>
    <row r="192" spans="1:6" ht="16.5" thickBot="1">
      <c r="A192" s="8">
        <f t="shared" si="8"/>
        <v>20125</v>
      </c>
      <c r="B192" s="8">
        <v>25</v>
      </c>
      <c r="C192" s="8">
        <f t="shared" si="9"/>
        <v>94.286500000000004</v>
      </c>
      <c r="D192" s="12">
        <v>69.125</v>
      </c>
      <c r="E192" s="7">
        <f t="shared" si="11"/>
        <v>1.3640000000000001</v>
      </c>
      <c r="F192" s="7">
        <f t="shared" si="10"/>
        <v>94.286500000000004</v>
      </c>
    </row>
    <row r="193" spans="1:6" ht="16.5" thickBot="1">
      <c r="A193" s="8">
        <f t="shared" si="8"/>
        <v>20150</v>
      </c>
      <c r="B193" s="8">
        <v>25</v>
      </c>
      <c r="C193" s="8">
        <f t="shared" si="9"/>
        <v>88.319000000000045</v>
      </c>
      <c r="D193" s="12">
        <v>64.750000000000028</v>
      </c>
      <c r="E193" s="7">
        <f t="shared" si="11"/>
        <v>1.3640000000000001</v>
      </c>
      <c r="F193" s="7">
        <f t="shared" si="10"/>
        <v>88.319000000000045</v>
      </c>
    </row>
    <row r="194" spans="1:6" ht="16.5" thickBot="1">
      <c r="A194" s="8">
        <f t="shared" si="8"/>
        <v>20175</v>
      </c>
      <c r="B194" s="8">
        <v>25</v>
      </c>
      <c r="C194" s="8">
        <f t="shared" si="9"/>
        <v>99.060500000000005</v>
      </c>
      <c r="D194" s="12">
        <v>72.625</v>
      </c>
      <c r="E194" s="7">
        <f t="shared" si="11"/>
        <v>1.3640000000000001</v>
      </c>
      <c r="F194" s="7">
        <f t="shared" si="10"/>
        <v>99.060500000000005</v>
      </c>
    </row>
    <row r="195" spans="1:6" ht="16.5" thickBot="1">
      <c r="A195" s="8">
        <f t="shared" si="8"/>
        <v>20200</v>
      </c>
      <c r="B195" s="8">
        <v>25</v>
      </c>
      <c r="C195" s="8">
        <f t="shared" si="9"/>
        <v>119.35000000000001</v>
      </c>
      <c r="D195" s="12">
        <v>87.5</v>
      </c>
      <c r="E195" s="7">
        <f t="shared" si="11"/>
        <v>1.3640000000000001</v>
      </c>
      <c r="F195" s="7">
        <f t="shared" si="10"/>
        <v>119.35000000000001</v>
      </c>
    </row>
    <row r="196" spans="1:6" ht="16.5" thickBot="1">
      <c r="A196" s="8">
        <f t="shared" si="8"/>
        <v>20225</v>
      </c>
      <c r="B196" s="8">
        <v>25</v>
      </c>
      <c r="C196" s="8">
        <f t="shared" si="9"/>
        <v>120.54350000000005</v>
      </c>
      <c r="D196" s="12">
        <v>88.375000000000028</v>
      </c>
      <c r="E196" s="7">
        <f t="shared" si="11"/>
        <v>1.3640000000000001</v>
      </c>
      <c r="F196" s="7">
        <f t="shared" si="10"/>
        <v>120.54350000000005</v>
      </c>
    </row>
    <row r="197" spans="1:6" ht="16.5" thickBot="1">
      <c r="A197" s="8">
        <f t="shared" si="8"/>
        <v>20250</v>
      </c>
      <c r="B197" s="8">
        <v>25</v>
      </c>
      <c r="C197" s="8">
        <f t="shared" si="9"/>
        <v>109.80200000000006</v>
      </c>
      <c r="D197" s="12">
        <v>80.500000000000043</v>
      </c>
      <c r="E197" s="7">
        <f t="shared" si="11"/>
        <v>1.3640000000000001</v>
      </c>
      <c r="F197" s="7">
        <f t="shared" si="10"/>
        <v>109.80200000000006</v>
      </c>
    </row>
    <row r="198" spans="1:6" ht="16.5" thickBot="1">
      <c r="A198" s="8">
        <f t="shared" si="8"/>
        <v>20275</v>
      </c>
      <c r="B198" s="8">
        <v>25</v>
      </c>
      <c r="C198" s="8">
        <f t="shared" si="9"/>
        <v>108.60850000000002</v>
      </c>
      <c r="D198" s="12">
        <v>79.625000000000014</v>
      </c>
      <c r="E198" s="7">
        <f t="shared" si="11"/>
        <v>1.3640000000000001</v>
      </c>
      <c r="F198" s="7">
        <f t="shared" si="10"/>
        <v>108.60850000000002</v>
      </c>
    </row>
    <row r="199" spans="1:6" ht="16.5" thickBot="1">
      <c r="A199" s="8">
        <f t="shared" si="8"/>
        <v>20300</v>
      </c>
      <c r="B199" s="8">
        <v>25</v>
      </c>
      <c r="C199" s="8">
        <f t="shared" si="9"/>
        <v>102.64099999999999</v>
      </c>
      <c r="D199" s="12">
        <v>75.249999999999986</v>
      </c>
      <c r="E199" s="7">
        <f t="shared" si="11"/>
        <v>1.3640000000000001</v>
      </c>
      <c r="F199" s="7">
        <f t="shared" si="10"/>
        <v>102.64099999999999</v>
      </c>
    </row>
    <row r="200" spans="1:6" ht="16.5" thickBot="1">
      <c r="A200" s="8">
        <f t="shared" si="8"/>
        <v>20325</v>
      </c>
      <c r="B200" s="8">
        <v>25</v>
      </c>
      <c r="C200" s="8">
        <f t="shared" si="9"/>
        <v>103.83450000000003</v>
      </c>
      <c r="D200" s="12">
        <v>76.125000000000014</v>
      </c>
      <c r="E200" s="7">
        <f t="shared" si="11"/>
        <v>1.3640000000000001</v>
      </c>
      <c r="F200" s="7">
        <f t="shared" si="10"/>
        <v>103.83450000000003</v>
      </c>
    </row>
    <row r="201" spans="1:6" ht="16.5" thickBot="1">
      <c r="A201" s="8">
        <f t="shared" ref="A201:A239" si="12">A200+25</f>
        <v>20350</v>
      </c>
      <c r="B201" s="8">
        <v>25</v>
      </c>
      <c r="C201" s="8">
        <f t="shared" ref="C201:C240" si="13">F201</f>
        <v>121.73700000000001</v>
      </c>
      <c r="D201" s="12">
        <v>89.25</v>
      </c>
      <c r="E201" s="7">
        <f t="shared" si="11"/>
        <v>1.3640000000000001</v>
      </c>
      <c r="F201" s="7">
        <f t="shared" ref="F201:F240" si="14">E201*D201</f>
        <v>121.73700000000001</v>
      </c>
    </row>
    <row r="202" spans="1:6" ht="16.5" thickBot="1">
      <c r="A202" s="8">
        <f t="shared" si="12"/>
        <v>20375</v>
      </c>
      <c r="B202" s="8">
        <v>25</v>
      </c>
      <c r="C202" s="8">
        <f t="shared" si="13"/>
        <v>116.96300000000001</v>
      </c>
      <c r="D202" s="12">
        <v>85.75</v>
      </c>
      <c r="E202" s="7">
        <f t="shared" ref="E202:E240" si="15">E201</f>
        <v>1.3640000000000001</v>
      </c>
      <c r="F202" s="7">
        <f t="shared" si="14"/>
        <v>116.96300000000001</v>
      </c>
    </row>
    <row r="203" spans="1:6" ht="16.5" thickBot="1">
      <c r="A203" s="8">
        <f t="shared" si="12"/>
        <v>20400</v>
      </c>
      <c r="B203" s="8">
        <v>25</v>
      </c>
      <c r="C203" s="8">
        <f t="shared" si="13"/>
        <v>107.41500000000005</v>
      </c>
      <c r="D203" s="12">
        <v>78.750000000000028</v>
      </c>
      <c r="E203" s="7">
        <f t="shared" si="15"/>
        <v>1.3640000000000001</v>
      </c>
      <c r="F203" s="7">
        <f t="shared" si="14"/>
        <v>107.41500000000005</v>
      </c>
    </row>
    <row r="204" spans="1:6" ht="16.5" thickBot="1">
      <c r="A204" s="8">
        <f t="shared" si="12"/>
        <v>20425</v>
      </c>
      <c r="B204" s="8">
        <v>25</v>
      </c>
      <c r="C204" s="8">
        <f t="shared" si="13"/>
        <v>113.38250000000002</v>
      </c>
      <c r="D204" s="12">
        <v>83.125000000000014</v>
      </c>
      <c r="E204" s="7">
        <f t="shared" si="15"/>
        <v>1.3640000000000001</v>
      </c>
      <c r="F204" s="7">
        <f t="shared" si="14"/>
        <v>113.38250000000002</v>
      </c>
    </row>
    <row r="205" spans="1:6" ht="16.5" thickBot="1">
      <c r="A205" s="8">
        <f t="shared" si="12"/>
        <v>20450</v>
      </c>
      <c r="B205" s="8">
        <v>25</v>
      </c>
      <c r="C205" s="8">
        <f t="shared" si="13"/>
        <v>118.15650000000005</v>
      </c>
      <c r="D205" s="12">
        <v>86.625000000000028</v>
      </c>
      <c r="E205" s="7">
        <f t="shared" si="15"/>
        <v>1.3640000000000001</v>
      </c>
      <c r="F205" s="7">
        <f t="shared" si="14"/>
        <v>118.15650000000005</v>
      </c>
    </row>
    <row r="206" spans="1:6" ht="16.5" thickBot="1">
      <c r="A206" s="8">
        <f t="shared" si="12"/>
        <v>20475</v>
      </c>
      <c r="B206" s="8">
        <v>25</v>
      </c>
      <c r="C206" s="8">
        <f t="shared" si="13"/>
        <v>109.80200000000006</v>
      </c>
      <c r="D206" s="12">
        <v>80.500000000000043</v>
      </c>
      <c r="E206" s="7">
        <f t="shared" si="15"/>
        <v>1.3640000000000001</v>
      </c>
      <c r="F206" s="7">
        <f t="shared" si="14"/>
        <v>109.80200000000006</v>
      </c>
    </row>
    <row r="207" spans="1:6" ht="16.5" thickBot="1">
      <c r="A207" s="8">
        <f t="shared" si="12"/>
        <v>20500</v>
      </c>
      <c r="B207" s="8">
        <v>25</v>
      </c>
      <c r="C207" s="8">
        <f t="shared" si="13"/>
        <v>103.83450000000003</v>
      </c>
      <c r="D207" s="12">
        <v>76.125000000000014</v>
      </c>
      <c r="E207" s="7">
        <f t="shared" si="15"/>
        <v>1.3640000000000001</v>
      </c>
      <c r="F207" s="7">
        <f t="shared" si="14"/>
        <v>103.83450000000003</v>
      </c>
    </row>
    <row r="208" spans="1:6" ht="16.5" thickBot="1">
      <c r="A208" s="8">
        <f t="shared" si="12"/>
        <v>20525</v>
      </c>
      <c r="B208" s="8">
        <v>25</v>
      </c>
      <c r="C208" s="8">
        <f t="shared" si="13"/>
        <v>100.25399999999999</v>
      </c>
      <c r="D208" s="12">
        <v>73.499999999999986</v>
      </c>
      <c r="E208" s="7">
        <f t="shared" si="15"/>
        <v>1.3640000000000001</v>
      </c>
      <c r="F208" s="7">
        <f t="shared" si="14"/>
        <v>100.25399999999999</v>
      </c>
    </row>
    <row r="209" spans="1:6" ht="16.5" thickBot="1">
      <c r="A209" s="8">
        <f t="shared" si="12"/>
        <v>20550</v>
      </c>
      <c r="B209" s="8">
        <v>25</v>
      </c>
      <c r="C209" s="8">
        <f t="shared" si="13"/>
        <v>93.092999999999989</v>
      </c>
      <c r="D209" s="12">
        <v>68.249999999999986</v>
      </c>
      <c r="E209" s="7">
        <f t="shared" si="15"/>
        <v>1.3640000000000001</v>
      </c>
      <c r="F209" s="7">
        <f t="shared" si="14"/>
        <v>93.092999999999989</v>
      </c>
    </row>
    <row r="210" spans="1:6" ht="16.5" thickBot="1">
      <c r="A210" s="8">
        <f t="shared" si="12"/>
        <v>20575</v>
      </c>
      <c r="B210" s="8">
        <v>25</v>
      </c>
      <c r="C210" s="8">
        <f t="shared" si="13"/>
        <v>97.86699999999999</v>
      </c>
      <c r="D210" s="12">
        <v>71.749999999999986</v>
      </c>
      <c r="E210" s="7">
        <f t="shared" si="15"/>
        <v>1.3640000000000001</v>
      </c>
      <c r="F210" s="7">
        <f t="shared" si="14"/>
        <v>97.86699999999999</v>
      </c>
    </row>
    <row r="211" spans="1:6" ht="16.5" thickBot="1">
      <c r="A211" s="8">
        <f t="shared" si="12"/>
        <v>20600</v>
      </c>
      <c r="B211" s="8">
        <v>25</v>
      </c>
      <c r="C211" s="8">
        <f t="shared" si="13"/>
        <v>94.286500000000004</v>
      </c>
      <c r="D211" s="12">
        <v>69.125</v>
      </c>
      <c r="E211" s="7">
        <f t="shared" si="15"/>
        <v>1.3640000000000001</v>
      </c>
      <c r="F211" s="7">
        <f t="shared" si="14"/>
        <v>94.286500000000004</v>
      </c>
    </row>
    <row r="212" spans="1:6" ht="16.5" thickBot="1">
      <c r="A212" s="8">
        <f t="shared" si="12"/>
        <v>20625</v>
      </c>
      <c r="B212" s="8">
        <v>25</v>
      </c>
      <c r="C212" s="8">
        <f t="shared" si="13"/>
        <v>73.997000000000028</v>
      </c>
      <c r="D212" s="12">
        <v>54.250000000000014</v>
      </c>
      <c r="E212" s="7">
        <f t="shared" si="15"/>
        <v>1.3640000000000001</v>
      </c>
      <c r="F212" s="7">
        <f t="shared" si="14"/>
        <v>73.997000000000028</v>
      </c>
    </row>
    <row r="213" spans="1:6" ht="16.5" thickBot="1">
      <c r="A213" s="8">
        <f t="shared" si="12"/>
        <v>20650</v>
      </c>
      <c r="B213" s="8">
        <v>25</v>
      </c>
      <c r="C213" s="8">
        <f t="shared" si="13"/>
        <v>63.255499999999977</v>
      </c>
      <c r="D213" s="12">
        <v>46.374999999999979</v>
      </c>
      <c r="E213" s="7">
        <f t="shared" si="15"/>
        <v>1.3640000000000001</v>
      </c>
      <c r="F213" s="7">
        <f t="shared" si="14"/>
        <v>63.255499999999977</v>
      </c>
    </row>
    <row r="214" spans="1:6" ht="16.5" thickBot="1">
      <c r="A214" s="8">
        <f t="shared" si="12"/>
        <v>20675</v>
      </c>
      <c r="B214" s="8">
        <v>25</v>
      </c>
      <c r="C214" s="8">
        <f t="shared" si="13"/>
        <v>62.061999999999955</v>
      </c>
      <c r="D214" s="12">
        <v>45.499999999999964</v>
      </c>
      <c r="E214" s="7">
        <f t="shared" si="15"/>
        <v>1.3640000000000001</v>
      </c>
      <c r="F214" s="7">
        <f t="shared" si="14"/>
        <v>62.061999999999955</v>
      </c>
    </row>
    <row r="215" spans="1:6" ht="16.5" thickBot="1">
      <c r="A215" s="8">
        <f t="shared" si="12"/>
        <v>20700</v>
      </c>
      <c r="B215" s="8">
        <v>25</v>
      </c>
      <c r="C215" s="8">
        <f t="shared" si="13"/>
        <v>62.061999999999955</v>
      </c>
      <c r="D215" s="12">
        <v>45.499999999999964</v>
      </c>
      <c r="E215" s="7">
        <f t="shared" si="15"/>
        <v>1.3640000000000001</v>
      </c>
      <c r="F215" s="7">
        <f t="shared" si="14"/>
        <v>62.061999999999955</v>
      </c>
    </row>
    <row r="216" spans="1:6" ht="16.5" thickBot="1">
      <c r="A216" s="8">
        <f t="shared" si="12"/>
        <v>20725</v>
      </c>
      <c r="B216" s="8">
        <v>25</v>
      </c>
      <c r="C216" s="8">
        <f t="shared" si="13"/>
        <v>63.255499999999977</v>
      </c>
      <c r="D216" s="12">
        <v>46.374999999999979</v>
      </c>
      <c r="E216" s="7">
        <f t="shared" si="15"/>
        <v>1.3640000000000001</v>
      </c>
      <c r="F216" s="7">
        <f t="shared" si="14"/>
        <v>63.255499999999977</v>
      </c>
    </row>
    <row r="217" spans="1:6" ht="16.5" thickBot="1">
      <c r="A217" s="8">
        <f t="shared" si="12"/>
        <v>20750</v>
      </c>
      <c r="B217" s="8">
        <v>25</v>
      </c>
      <c r="C217" s="8">
        <f t="shared" si="13"/>
        <v>62.062000000000005</v>
      </c>
      <c r="D217" s="12">
        <v>45.5</v>
      </c>
      <c r="E217" s="7">
        <f t="shared" si="15"/>
        <v>1.3640000000000001</v>
      </c>
      <c r="F217" s="7">
        <f t="shared" si="14"/>
        <v>62.062000000000005</v>
      </c>
    </row>
    <row r="218" spans="1:6" ht="16.5" thickBot="1">
      <c r="A218" s="8">
        <f t="shared" si="12"/>
        <v>20775</v>
      </c>
      <c r="B218" s="8">
        <v>25</v>
      </c>
      <c r="C218" s="8">
        <f t="shared" si="13"/>
        <v>60.868499999999976</v>
      </c>
      <c r="D218" s="12">
        <v>44.624999999999979</v>
      </c>
      <c r="E218" s="7">
        <f t="shared" si="15"/>
        <v>1.3640000000000001</v>
      </c>
      <c r="F218" s="7">
        <f t="shared" si="14"/>
        <v>60.868499999999976</v>
      </c>
    </row>
    <row r="219" spans="1:6" ht="16.5" thickBot="1">
      <c r="A219" s="8">
        <f t="shared" si="12"/>
        <v>20800</v>
      </c>
      <c r="B219" s="8">
        <v>25</v>
      </c>
      <c r="C219" s="8">
        <f t="shared" si="13"/>
        <v>66.835999999999956</v>
      </c>
      <c r="D219" s="12">
        <v>48.999999999999964</v>
      </c>
      <c r="E219" s="7">
        <f t="shared" si="15"/>
        <v>1.3640000000000001</v>
      </c>
      <c r="F219" s="7">
        <f t="shared" si="14"/>
        <v>66.835999999999956</v>
      </c>
    </row>
    <row r="220" spans="1:6" ht="16.5" thickBot="1">
      <c r="A220" s="8">
        <f t="shared" si="12"/>
        <v>20825</v>
      </c>
      <c r="B220" s="8">
        <v>25</v>
      </c>
      <c r="C220" s="8">
        <f t="shared" si="13"/>
        <v>73.996999999999971</v>
      </c>
      <c r="D220" s="12">
        <v>54.249999999999972</v>
      </c>
      <c r="E220" s="7">
        <f t="shared" si="15"/>
        <v>1.3640000000000001</v>
      </c>
      <c r="F220" s="7">
        <f t="shared" si="14"/>
        <v>73.996999999999971</v>
      </c>
    </row>
    <row r="221" spans="1:6" ht="16.5" thickBot="1">
      <c r="A221" s="8">
        <f t="shared" si="12"/>
        <v>20850</v>
      </c>
      <c r="B221" s="8">
        <v>25</v>
      </c>
      <c r="C221" s="8">
        <f t="shared" si="13"/>
        <v>79.964500000000001</v>
      </c>
      <c r="D221" s="12">
        <v>58.625</v>
      </c>
      <c r="E221" s="7">
        <f t="shared" si="15"/>
        <v>1.3640000000000001</v>
      </c>
      <c r="F221" s="7">
        <f t="shared" si="14"/>
        <v>79.964500000000001</v>
      </c>
    </row>
    <row r="222" spans="1:6" ht="16.5" thickBot="1">
      <c r="A222" s="8">
        <f t="shared" si="12"/>
        <v>20875</v>
      </c>
      <c r="B222" s="8">
        <v>25</v>
      </c>
      <c r="C222" s="8">
        <f t="shared" si="13"/>
        <v>72.803499999999985</v>
      </c>
      <c r="D222" s="12">
        <v>53.374999999999986</v>
      </c>
      <c r="E222" s="7">
        <f t="shared" si="15"/>
        <v>1.3640000000000001</v>
      </c>
      <c r="F222" s="7">
        <f t="shared" si="14"/>
        <v>72.803499999999985</v>
      </c>
    </row>
    <row r="223" spans="1:6" ht="16.5" thickBot="1">
      <c r="A223" s="8">
        <f t="shared" si="12"/>
        <v>20900</v>
      </c>
      <c r="B223" s="8">
        <v>25</v>
      </c>
      <c r="C223" s="8">
        <f t="shared" si="13"/>
        <v>63.255499999999977</v>
      </c>
      <c r="D223" s="12">
        <v>46.374999999999979</v>
      </c>
      <c r="E223" s="7">
        <f t="shared" si="15"/>
        <v>1.3640000000000001</v>
      </c>
      <c r="F223" s="7">
        <f t="shared" si="14"/>
        <v>63.255499999999977</v>
      </c>
    </row>
    <row r="224" spans="1:6" ht="16.5" thickBot="1">
      <c r="A224" s="8">
        <f t="shared" si="12"/>
        <v>20925</v>
      </c>
      <c r="B224" s="8">
        <v>25</v>
      </c>
      <c r="C224" s="8">
        <f t="shared" si="13"/>
        <v>72.803499999999985</v>
      </c>
      <c r="D224" s="12">
        <v>53.374999999999986</v>
      </c>
      <c r="E224" s="7">
        <f t="shared" si="15"/>
        <v>1.3640000000000001</v>
      </c>
      <c r="F224" s="7">
        <f t="shared" si="14"/>
        <v>72.803499999999985</v>
      </c>
    </row>
    <row r="225" spans="1:6" ht="16.5" thickBot="1">
      <c r="A225" s="8">
        <f t="shared" si="12"/>
        <v>20950</v>
      </c>
      <c r="B225" s="8">
        <v>25</v>
      </c>
      <c r="C225" s="8">
        <f t="shared" si="13"/>
        <v>88.318999999999974</v>
      </c>
      <c r="D225" s="12">
        <v>64.749999999999972</v>
      </c>
      <c r="E225" s="7">
        <f t="shared" si="15"/>
        <v>1.3640000000000001</v>
      </c>
      <c r="F225" s="7">
        <f t="shared" si="14"/>
        <v>88.318999999999974</v>
      </c>
    </row>
    <row r="226" spans="1:6" ht="16.5" thickBot="1">
      <c r="A226" s="8">
        <f t="shared" si="12"/>
        <v>20975</v>
      </c>
      <c r="B226" s="8">
        <v>25</v>
      </c>
      <c r="C226" s="8">
        <f t="shared" si="13"/>
        <v>99.060500000000005</v>
      </c>
      <c r="D226" s="12">
        <v>72.625</v>
      </c>
      <c r="E226" s="7">
        <f t="shared" si="15"/>
        <v>1.3640000000000001</v>
      </c>
      <c r="F226" s="7">
        <f t="shared" si="14"/>
        <v>99.060500000000005</v>
      </c>
    </row>
    <row r="227" spans="1:6" ht="16.5" thickBot="1">
      <c r="A227" s="8">
        <f t="shared" si="12"/>
        <v>21000</v>
      </c>
      <c r="B227" s="8">
        <v>25</v>
      </c>
      <c r="C227" s="8">
        <f t="shared" si="13"/>
        <v>108.60850000000002</v>
      </c>
      <c r="D227" s="12">
        <v>79.625000000000014</v>
      </c>
      <c r="E227" s="7">
        <f t="shared" si="15"/>
        <v>1.3640000000000001</v>
      </c>
      <c r="F227" s="7">
        <f t="shared" si="14"/>
        <v>108.60850000000002</v>
      </c>
    </row>
    <row r="228" spans="1:6" ht="16.5" thickBot="1">
      <c r="A228" s="8">
        <f t="shared" si="12"/>
        <v>21025</v>
      </c>
      <c r="B228" s="8">
        <v>25</v>
      </c>
      <c r="C228" s="8">
        <f t="shared" si="13"/>
        <v>100.25399999999999</v>
      </c>
      <c r="D228" s="12">
        <v>73.499999999999986</v>
      </c>
      <c r="E228" s="7">
        <f t="shared" si="15"/>
        <v>1.3640000000000001</v>
      </c>
      <c r="F228" s="7">
        <f t="shared" si="14"/>
        <v>100.25399999999999</v>
      </c>
    </row>
    <row r="229" spans="1:6" ht="16.5" thickBot="1">
      <c r="A229" s="8">
        <f t="shared" si="12"/>
        <v>21050</v>
      </c>
      <c r="B229" s="8">
        <v>25</v>
      </c>
      <c r="C229" s="8">
        <f t="shared" si="13"/>
        <v>94.286500000000004</v>
      </c>
      <c r="D229" s="12">
        <v>69.125</v>
      </c>
      <c r="E229" s="7">
        <f t="shared" si="15"/>
        <v>1.3640000000000001</v>
      </c>
      <c r="F229" s="7">
        <f t="shared" si="14"/>
        <v>94.286500000000004</v>
      </c>
    </row>
    <row r="230" spans="1:6" ht="16.5" thickBot="1">
      <c r="A230" s="8">
        <f t="shared" si="12"/>
        <v>21075</v>
      </c>
      <c r="B230" s="8">
        <v>25</v>
      </c>
      <c r="C230" s="8">
        <f t="shared" si="13"/>
        <v>103.83450000000003</v>
      </c>
      <c r="D230" s="12">
        <v>76.125000000000014</v>
      </c>
      <c r="E230" s="7">
        <f t="shared" si="15"/>
        <v>1.3640000000000001</v>
      </c>
      <c r="F230" s="7">
        <f t="shared" si="14"/>
        <v>103.83450000000003</v>
      </c>
    </row>
    <row r="231" spans="1:6" ht="16.5" thickBot="1">
      <c r="A231" s="8">
        <f t="shared" si="12"/>
        <v>21100</v>
      </c>
      <c r="B231" s="8">
        <v>25</v>
      </c>
      <c r="C231" s="8">
        <f t="shared" si="13"/>
        <v>101.44750000000003</v>
      </c>
      <c r="D231" s="12">
        <v>74.375000000000014</v>
      </c>
      <c r="E231" s="7">
        <f t="shared" si="15"/>
        <v>1.3640000000000001</v>
      </c>
      <c r="F231" s="7">
        <f t="shared" si="14"/>
        <v>101.44750000000003</v>
      </c>
    </row>
    <row r="232" spans="1:6" ht="16.5" thickBot="1">
      <c r="A232" s="8">
        <f t="shared" si="12"/>
        <v>21125</v>
      </c>
      <c r="B232" s="8">
        <v>25</v>
      </c>
      <c r="C232" s="8">
        <f t="shared" si="13"/>
        <v>97.867000000000047</v>
      </c>
      <c r="D232" s="12">
        <v>71.750000000000028</v>
      </c>
      <c r="E232" s="7">
        <f t="shared" si="15"/>
        <v>1.3640000000000001</v>
      </c>
      <c r="F232" s="7">
        <f t="shared" si="14"/>
        <v>97.867000000000047</v>
      </c>
    </row>
    <row r="233" spans="1:6" ht="16.5" thickBot="1">
      <c r="A233" s="8">
        <f t="shared" si="12"/>
        <v>21150</v>
      </c>
      <c r="B233" s="8">
        <v>25</v>
      </c>
      <c r="C233" s="8">
        <f t="shared" si="13"/>
        <v>100.25400000000005</v>
      </c>
      <c r="D233" s="12">
        <v>73.500000000000028</v>
      </c>
      <c r="E233" s="7">
        <f t="shared" si="15"/>
        <v>1.3640000000000001</v>
      </c>
      <c r="F233" s="7">
        <f t="shared" si="14"/>
        <v>100.25400000000005</v>
      </c>
    </row>
    <row r="234" spans="1:6" ht="16.5" thickBot="1">
      <c r="A234" s="8">
        <f t="shared" si="12"/>
        <v>21175</v>
      </c>
      <c r="B234" s="8">
        <v>25</v>
      </c>
      <c r="C234" s="8">
        <f t="shared" si="13"/>
        <v>96.673500000000004</v>
      </c>
      <c r="D234" s="12">
        <v>70.875</v>
      </c>
      <c r="E234" s="7">
        <f t="shared" si="15"/>
        <v>1.3640000000000001</v>
      </c>
      <c r="F234" s="7">
        <f t="shared" si="14"/>
        <v>96.673500000000004</v>
      </c>
    </row>
    <row r="235" spans="1:6" ht="16.5" thickBot="1">
      <c r="A235" s="8">
        <f t="shared" si="12"/>
        <v>21200</v>
      </c>
      <c r="B235" s="8">
        <v>25</v>
      </c>
      <c r="C235" s="8">
        <f t="shared" si="13"/>
        <v>85.931999999999974</v>
      </c>
      <c r="D235" s="12">
        <v>62.999999999999972</v>
      </c>
      <c r="E235" s="7">
        <f t="shared" si="15"/>
        <v>1.3640000000000001</v>
      </c>
      <c r="F235" s="7">
        <f t="shared" si="14"/>
        <v>85.931999999999974</v>
      </c>
    </row>
    <row r="236" spans="1:6" ht="16.5" thickBot="1">
      <c r="A236" s="8">
        <f t="shared" si="12"/>
        <v>21225</v>
      </c>
      <c r="B236" s="8">
        <v>25</v>
      </c>
      <c r="C236" s="8">
        <f t="shared" si="13"/>
        <v>77.577499999999986</v>
      </c>
      <c r="D236" s="12">
        <v>56.874999999999986</v>
      </c>
      <c r="E236" s="7">
        <f t="shared" si="15"/>
        <v>1.3640000000000001</v>
      </c>
      <c r="F236" s="7">
        <f t="shared" si="14"/>
        <v>77.577499999999986</v>
      </c>
    </row>
    <row r="237" spans="1:6" ht="16.5" thickBot="1">
      <c r="A237" s="8">
        <f t="shared" si="12"/>
        <v>21250</v>
      </c>
      <c r="B237" s="8">
        <v>25</v>
      </c>
      <c r="C237" s="8">
        <f t="shared" si="13"/>
        <v>71.610000000000014</v>
      </c>
      <c r="D237" s="12">
        <v>52.500000000000007</v>
      </c>
      <c r="E237" s="7">
        <f t="shared" si="15"/>
        <v>1.3640000000000001</v>
      </c>
      <c r="F237" s="7">
        <f t="shared" si="14"/>
        <v>71.610000000000014</v>
      </c>
    </row>
    <row r="238" spans="1:6" ht="16.5" thickBot="1">
      <c r="A238" s="8">
        <f t="shared" si="12"/>
        <v>21275</v>
      </c>
      <c r="B238" s="8">
        <v>25</v>
      </c>
      <c r="C238" s="8">
        <f t="shared" si="13"/>
        <v>76.384000000000029</v>
      </c>
      <c r="D238" s="12">
        <v>56.000000000000014</v>
      </c>
      <c r="E238" s="7">
        <f t="shared" si="15"/>
        <v>1.3640000000000001</v>
      </c>
      <c r="F238" s="7">
        <f t="shared" si="14"/>
        <v>76.384000000000029</v>
      </c>
    </row>
    <row r="239" spans="1:6" ht="16.5" thickBot="1">
      <c r="A239" s="8">
        <f t="shared" si="12"/>
        <v>21300</v>
      </c>
      <c r="B239" s="8">
        <v>25</v>
      </c>
      <c r="C239" s="8">
        <f t="shared" si="13"/>
        <v>85.932000000000031</v>
      </c>
      <c r="D239" s="12">
        <v>63.000000000000014</v>
      </c>
      <c r="E239" s="7">
        <f t="shared" si="15"/>
        <v>1.3640000000000001</v>
      </c>
      <c r="F239" s="7">
        <f t="shared" si="14"/>
        <v>85.932000000000031</v>
      </c>
    </row>
    <row r="240" spans="1:6" ht="16.5" thickBot="1">
      <c r="A240" s="8">
        <f>A239+30</f>
        <v>21330</v>
      </c>
      <c r="B240" s="8">
        <v>30</v>
      </c>
      <c r="C240" s="8">
        <f t="shared" si="13"/>
        <v>65.881200000000007</v>
      </c>
      <c r="D240" s="12">
        <v>48.3</v>
      </c>
      <c r="E240" s="7">
        <f t="shared" si="15"/>
        <v>1.3640000000000001</v>
      </c>
      <c r="F240" s="7">
        <f t="shared" si="14"/>
        <v>65.881200000000007</v>
      </c>
    </row>
    <row r="241" spans="1:10" ht="16.5" thickBot="1">
      <c r="C241" s="9">
        <f>SUM(C7:C240)</f>
        <v>23041.949699999997</v>
      </c>
      <c r="D241" s="11">
        <f>SUM(D7:D240)</f>
        <v>16892.924999999999</v>
      </c>
      <c r="G241" s="15">
        <f>D241+D242+D243</f>
        <v>20973.924999999999</v>
      </c>
      <c r="H241" s="13" t="s">
        <v>67</v>
      </c>
    </row>
    <row r="242" spans="1:10">
      <c r="A242" s="7">
        <v>0.05</v>
      </c>
      <c r="B242" s="7">
        <v>7</v>
      </c>
      <c r="C242" s="7">
        <v>5830</v>
      </c>
      <c r="D242" s="7">
        <f>C242*B242*A242</f>
        <v>2040.5</v>
      </c>
      <c r="E242" s="13" t="s">
        <v>64</v>
      </c>
    </row>
    <row r="243" spans="1:10">
      <c r="A243" s="7">
        <v>0.05</v>
      </c>
      <c r="B243" s="7">
        <v>7</v>
      </c>
      <c r="C243" s="7">
        <v>5830</v>
      </c>
      <c r="D243" s="7">
        <f>C243*B243*A243</f>
        <v>2040.5</v>
      </c>
      <c r="E243" s="13" t="s">
        <v>65</v>
      </c>
    </row>
    <row r="244" spans="1:10">
      <c r="D244" s="14">
        <f>C241-D241-D242-D243</f>
        <v>2068.0246999999981</v>
      </c>
      <c r="E244" s="13" t="s">
        <v>66</v>
      </c>
      <c r="G244" s="7">
        <v>17000</v>
      </c>
      <c r="H244" s="7">
        <v>7</v>
      </c>
      <c r="I244" s="7">
        <v>5800</v>
      </c>
      <c r="J244" s="7">
        <f>+G244/H244/I244</f>
        <v>0.41871921182266009</v>
      </c>
    </row>
  </sheetData>
  <mergeCells count="4">
    <mergeCell ref="C5:C6"/>
    <mergeCell ref="A4:C4"/>
    <mergeCell ref="A5:A6"/>
    <mergeCell ref="B5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3"/>
  <sheetViews>
    <sheetView zoomScale="93" zoomScaleNormal="93" workbookViewId="0">
      <selection activeCell="H37" sqref="H37"/>
    </sheetView>
  </sheetViews>
  <sheetFormatPr baseColWidth="10" defaultColWidth="9.140625" defaultRowHeight="12.75"/>
  <cols>
    <col min="1" max="6" width="9.140625" style="145" customWidth="1"/>
    <col min="7" max="7" width="9.7109375" style="145" customWidth="1"/>
    <col min="8" max="16" width="9.140625" style="145"/>
    <col min="17" max="17" width="10.42578125" style="145" customWidth="1"/>
    <col min="18" max="16384" width="9.140625" style="145"/>
  </cols>
  <sheetData>
    <row r="1" spans="1:17">
      <c r="A1" s="142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</row>
    <row r="2" spans="1:17" ht="15.75">
      <c r="A2" s="146"/>
      <c r="B2" s="147"/>
      <c r="C2" s="147"/>
      <c r="D2" s="147"/>
      <c r="E2" s="194" t="s">
        <v>43</v>
      </c>
      <c r="F2" s="194"/>
      <c r="G2" s="194"/>
      <c r="H2" s="194"/>
      <c r="I2" s="194"/>
      <c r="J2" s="194"/>
      <c r="K2" s="194"/>
      <c r="L2" s="194"/>
      <c r="M2" s="194"/>
      <c r="N2" s="194"/>
      <c r="O2" s="147"/>
      <c r="P2" s="147"/>
      <c r="Q2" s="148"/>
    </row>
    <row r="3" spans="1:17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</row>
    <row r="5" spans="1:17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8"/>
    </row>
    <row r="6" spans="1:17">
      <c r="A6" s="146"/>
      <c r="B6" s="147"/>
      <c r="C6" s="147"/>
      <c r="D6" s="147"/>
      <c r="E6" s="147"/>
      <c r="F6" s="147"/>
      <c r="G6" s="149" t="s">
        <v>44</v>
      </c>
      <c r="H6" s="147"/>
      <c r="I6" s="147"/>
      <c r="J6" s="147"/>
      <c r="K6" s="147"/>
      <c r="L6" s="149" t="s">
        <v>45</v>
      </c>
      <c r="M6" s="147"/>
      <c r="N6" s="147"/>
      <c r="O6" s="147"/>
      <c r="P6" s="147"/>
      <c r="Q6" s="148"/>
    </row>
    <row r="7" spans="1:17">
      <c r="A7" s="146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8"/>
    </row>
    <row r="8" spans="1:17">
      <c r="A8" s="146"/>
      <c r="B8" s="147"/>
      <c r="C8" s="147"/>
      <c r="D8" s="147"/>
      <c r="E8" s="147"/>
      <c r="F8" s="147"/>
      <c r="G8" s="147"/>
      <c r="H8" s="150" t="s">
        <v>46</v>
      </c>
      <c r="I8" s="150"/>
      <c r="J8" s="147"/>
      <c r="K8" s="147"/>
      <c r="L8" s="147"/>
      <c r="M8" s="147"/>
      <c r="N8" s="147"/>
      <c r="O8" s="147"/>
      <c r="P8" s="147"/>
      <c r="Q8" s="148"/>
    </row>
    <row r="9" spans="1:17">
      <c r="A9" s="146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8"/>
    </row>
    <row r="10" spans="1:17">
      <c r="A10" s="146"/>
      <c r="B10" s="147"/>
      <c r="C10" s="147"/>
      <c r="D10" s="147"/>
      <c r="E10" s="147"/>
      <c r="F10" s="147"/>
      <c r="G10" s="147"/>
      <c r="H10" s="151">
        <v>2.5000000000000001E-2</v>
      </c>
      <c r="I10" s="147"/>
      <c r="J10" s="147"/>
      <c r="K10" s="147"/>
      <c r="L10" s="147"/>
      <c r="M10" s="147"/>
      <c r="N10" s="147"/>
      <c r="O10" s="147"/>
      <c r="P10" s="147"/>
      <c r="Q10" s="148"/>
    </row>
    <row r="11" spans="1:17">
      <c r="A11" s="146"/>
      <c r="B11" s="147"/>
      <c r="C11" s="147"/>
      <c r="D11" s="147"/>
      <c r="E11" s="147"/>
      <c r="F11" s="152">
        <v>0.04</v>
      </c>
      <c r="G11" s="147"/>
      <c r="H11" s="151"/>
      <c r="I11" s="147"/>
      <c r="J11" s="147"/>
      <c r="K11" s="147"/>
      <c r="L11" s="147"/>
      <c r="M11" s="147"/>
      <c r="N11" s="147"/>
      <c r="O11" s="147"/>
      <c r="P11" s="147"/>
      <c r="Q11" s="148"/>
    </row>
    <row r="12" spans="1:17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8"/>
    </row>
    <row r="13" spans="1:17">
      <c r="A13" s="146"/>
      <c r="B13" s="147"/>
      <c r="C13" s="193" t="s">
        <v>48</v>
      </c>
      <c r="D13" s="193"/>
      <c r="E13" s="147"/>
      <c r="F13" s="147"/>
      <c r="G13" s="147"/>
      <c r="H13" s="147"/>
      <c r="I13" s="147"/>
      <c r="J13" s="147"/>
      <c r="K13" s="147"/>
      <c r="L13" s="147"/>
      <c r="M13" s="153"/>
      <c r="N13" s="147"/>
      <c r="O13" s="147"/>
      <c r="P13" s="147"/>
      <c r="Q13" s="148"/>
    </row>
    <row r="14" spans="1:17">
      <c r="A14" s="146"/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8"/>
    </row>
    <row r="15" spans="1:17">
      <c r="A15" s="146"/>
      <c r="B15" s="147"/>
      <c r="C15" s="147"/>
      <c r="D15" s="147"/>
      <c r="E15" s="147"/>
      <c r="F15" s="147"/>
      <c r="G15" s="147"/>
      <c r="H15" s="147"/>
      <c r="I15" s="147"/>
      <c r="J15" s="147" t="s">
        <v>47</v>
      </c>
      <c r="K15" s="147"/>
      <c r="L15" s="147"/>
      <c r="M15" s="147"/>
      <c r="N15" s="147"/>
      <c r="O15" s="147"/>
      <c r="P15" s="147"/>
      <c r="Q15" s="148"/>
    </row>
    <row r="16" spans="1:17">
      <c r="A16" s="146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8"/>
    </row>
    <row r="17" spans="1:17">
      <c r="A17" s="146"/>
      <c r="B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Q17" s="148"/>
    </row>
    <row r="18" spans="1:17">
      <c r="A18" s="146"/>
      <c r="B18" s="147"/>
      <c r="C18" s="147"/>
      <c r="D18" s="147"/>
      <c r="E18" s="147"/>
      <c r="F18" s="147"/>
      <c r="G18" s="147"/>
      <c r="H18" s="147"/>
      <c r="I18" s="195" t="s">
        <v>49</v>
      </c>
      <c r="J18" s="195"/>
      <c r="K18" s="147"/>
      <c r="L18" s="147"/>
      <c r="M18" s="147"/>
      <c r="N18" s="147"/>
      <c r="O18" s="147"/>
      <c r="P18" s="147" t="s">
        <v>48</v>
      </c>
      <c r="Q18" s="148"/>
    </row>
    <row r="19" spans="1:17">
      <c r="A19" s="146"/>
      <c r="B19" s="147"/>
      <c r="C19" s="147"/>
      <c r="D19" s="147"/>
      <c r="E19" s="147"/>
      <c r="F19" s="148"/>
      <c r="G19" s="147"/>
      <c r="H19" s="147"/>
      <c r="I19" s="147"/>
      <c r="J19" s="147"/>
      <c r="K19" s="153"/>
      <c r="L19" s="147"/>
      <c r="M19" s="146"/>
      <c r="N19" s="147"/>
      <c r="O19" s="147"/>
      <c r="P19" s="147"/>
      <c r="Q19" s="148"/>
    </row>
    <row r="20" spans="1:17">
      <c r="A20" s="154" t="s">
        <v>74</v>
      </c>
      <c r="B20" s="147"/>
      <c r="C20" s="147"/>
      <c r="D20" s="155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8"/>
    </row>
    <row r="21" spans="1:17">
      <c r="A21" s="154" t="s">
        <v>75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8"/>
    </row>
    <row r="22" spans="1:17">
      <c r="A22" s="146"/>
      <c r="B22" s="147"/>
      <c r="C22" s="147"/>
      <c r="D22" s="147"/>
      <c r="E22" s="147"/>
      <c r="F22" s="147"/>
      <c r="G22" s="147"/>
      <c r="H22" s="156"/>
      <c r="I22" s="147"/>
      <c r="J22" s="147"/>
      <c r="K22" s="147"/>
      <c r="L22" s="147"/>
      <c r="M22" s="147"/>
      <c r="N22" s="147"/>
      <c r="O22" s="147"/>
      <c r="P22" s="147"/>
      <c r="Q22" s="148"/>
    </row>
    <row r="23" spans="1:17">
      <c r="A23" s="146"/>
      <c r="B23" s="193" t="s">
        <v>73</v>
      </c>
      <c r="C23" s="193"/>
      <c r="D23" s="147"/>
      <c r="E23" s="147" t="s">
        <v>50</v>
      </c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8"/>
    </row>
    <row r="24" spans="1:17">
      <c r="A24" s="146"/>
      <c r="B24" s="147"/>
      <c r="C24" s="147"/>
      <c r="D24" s="147"/>
      <c r="E24" s="146"/>
      <c r="F24" s="157"/>
      <c r="G24" s="195"/>
      <c r="H24" s="195"/>
      <c r="I24" s="195"/>
      <c r="J24" s="195"/>
      <c r="K24" s="195"/>
      <c r="L24" s="195"/>
      <c r="M24" s="147"/>
      <c r="N24" s="156"/>
      <c r="O24" s="147"/>
      <c r="P24" s="147"/>
      <c r="Q24" s="148"/>
    </row>
    <row r="25" spans="1:17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8"/>
    </row>
    <row r="26" spans="1:17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8"/>
    </row>
    <row r="27" spans="1:17">
      <c r="A27" s="146"/>
      <c r="B27" s="147"/>
      <c r="C27" s="158" t="s">
        <v>3</v>
      </c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8"/>
    </row>
    <row r="28" spans="1:17">
      <c r="A28" s="146"/>
      <c r="B28" s="147"/>
      <c r="C28" s="159">
        <v>1</v>
      </c>
      <c r="D28" s="147" t="s">
        <v>62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8"/>
    </row>
    <row r="29" spans="1:17">
      <c r="A29" s="146"/>
      <c r="B29" s="147"/>
      <c r="C29" s="155">
        <v>2</v>
      </c>
      <c r="D29" s="147" t="s">
        <v>63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8"/>
    </row>
    <row r="30" spans="1:17">
      <c r="A30" s="146"/>
      <c r="B30" s="147"/>
      <c r="C30" s="155">
        <v>3</v>
      </c>
      <c r="D30" s="160" t="s">
        <v>51</v>
      </c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8"/>
    </row>
    <row r="31" spans="1:17">
      <c r="A31" s="146"/>
      <c r="B31" s="147"/>
      <c r="C31" s="161">
        <v>4</v>
      </c>
      <c r="D31" s="147" t="s">
        <v>52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8"/>
    </row>
    <row r="32" spans="1:17">
      <c r="A32" s="146"/>
      <c r="B32" s="147"/>
      <c r="C32" s="161">
        <v>5</v>
      </c>
      <c r="D32" s="160" t="s">
        <v>76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</row>
    <row r="33" spans="1:17">
      <c r="A33" s="146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</row>
    <row r="34" spans="1:17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</row>
    <row r="35" spans="1:17">
      <c r="A35" s="146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8"/>
    </row>
    <row r="36" spans="1:17">
      <c r="A36" s="146"/>
      <c r="B36" s="147"/>
      <c r="C36" s="147"/>
      <c r="D36" s="147"/>
      <c r="E36" s="147"/>
      <c r="F36" s="147"/>
      <c r="G36" s="147"/>
      <c r="H36" s="162" t="str">
        <f>Datos!B5</f>
        <v xml:space="preserve">OBRA: CONSTRUCCION ALTEO DE DEFENSA CONTRA INUNDACIONES EN RUTA PROVINCIAL A 08 ( Ex Nº46). </v>
      </c>
      <c r="I36" s="143"/>
      <c r="J36" s="143"/>
      <c r="K36" s="143"/>
      <c r="L36" s="163"/>
      <c r="M36" s="163"/>
      <c r="N36" s="163"/>
      <c r="O36" s="163"/>
      <c r="P36" s="143"/>
      <c r="Q36" s="144"/>
    </row>
    <row r="37" spans="1:17">
      <c r="A37" s="146"/>
      <c r="B37" s="147"/>
      <c r="C37" s="147"/>
      <c r="D37" s="147"/>
      <c r="E37" s="147"/>
      <c r="F37" s="147"/>
      <c r="G37" s="147"/>
      <c r="H37" s="164" t="str">
        <f>Datos!B6</f>
        <v>TRAMO: R.N.Nº12-VILLA PARANACITO-SUB-TRAMO ENTRE PROGR. 18812,90 a PROGR. 21330,00 .</v>
      </c>
      <c r="I37" s="147"/>
      <c r="J37" s="147"/>
      <c r="K37" s="158"/>
      <c r="L37" s="158"/>
      <c r="M37" s="158"/>
      <c r="N37" s="158"/>
      <c r="O37" s="158"/>
      <c r="P37" s="147"/>
      <c r="Q37" s="148"/>
    </row>
    <row r="38" spans="1:17">
      <c r="A38" s="146"/>
      <c r="B38" s="147"/>
      <c r="C38" s="147"/>
      <c r="D38" s="147"/>
      <c r="E38" s="147"/>
      <c r="F38" s="147"/>
      <c r="G38" s="147"/>
      <c r="H38" s="164" t="str">
        <f>Datos!B7</f>
        <v>DPTO. ISLAS DEL IBICUY</v>
      </c>
      <c r="I38" s="147"/>
      <c r="J38" s="147"/>
      <c r="K38" s="158"/>
      <c r="L38" s="158"/>
      <c r="M38" s="158"/>
      <c r="N38" s="158"/>
      <c r="O38" s="158"/>
      <c r="P38" s="147"/>
      <c r="Q38" s="148"/>
    </row>
    <row r="39" spans="1:17">
      <c r="A39" s="146"/>
      <c r="B39" s="147"/>
      <c r="C39" s="147"/>
      <c r="D39" s="147"/>
      <c r="E39" s="147"/>
      <c r="F39" s="147"/>
      <c r="G39" s="147"/>
      <c r="H39" s="164" t="s">
        <v>53</v>
      </c>
      <c r="I39" s="147"/>
      <c r="J39" s="147"/>
      <c r="K39" s="147"/>
      <c r="L39" s="147"/>
      <c r="M39" s="147"/>
      <c r="N39" s="147"/>
      <c r="O39" s="158"/>
      <c r="P39" s="147"/>
      <c r="Q39" s="148"/>
    </row>
    <row r="40" spans="1:17">
      <c r="A40" s="165"/>
      <c r="B40" s="166"/>
      <c r="C40" s="196"/>
      <c r="D40" s="196"/>
      <c r="E40" s="166"/>
      <c r="F40" s="166"/>
      <c r="G40" s="166"/>
      <c r="H40" s="167"/>
      <c r="I40" s="168"/>
      <c r="J40" s="166"/>
      <c r="K40" s="169"/>
      <c r="L40" s="169"/>
      <c r="M40" s="169"/>
      <c r="N40" s="169"/>
      <c r="O40" s="169"/>
      <c r="P40" s="166"/>
      <c r="Q40" s="170"/>
    </row>
    <row r="41" spans="1:17">
      <c r="A41" s="147"/>
      <c r="B41" s="147"/>
      <c r="C41" s="193"/>
      <c r="D41" s="193"/>
      <c r="E41" s="147"/>
      <c r="F41" s="147"/>
      <c r="G41" s="147"/>
      <c r="H41" s="193"/>
      <c r="I41" s="193"/>
      <c r="J41" s="147"/>
      <c r="K41" s="147"/>
      <c r="L41" s="158"/>
      <c r="M41" s="158"/>
      <c r="N41" s="158"/>
      <c r="O41" s="158"/>
      <c r="P41" s="158"/>
      <c r="Q41" s="147"/>
    </row>
    <row r="42" spans="1:17">
      <c r="A42" s="147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</row>
    <row r="43" spans="1:17">
      <c r="A43" s="147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</row>
  </sheetData>
  <mergeCells count="8">
    <mergeCell ref="C41:D41"/>
    <mergeCell ref="H41:I41"/>
    <mergeCell ref="E2:N2"/>
    <mergeCell ref="I18:J18"/>
    <mergeCell ref="G24:L24"/>
    <mergeCell ref="C40:D40"/>
    <mergeCell ref="B23:C23"/>
    <mergeCell ref="C13:D13"/>
  </mergeCells>
  <printOptions horizontalCentered="1"/>
  <pageMargins left="0.70866141732283472" right="0.70866141732283472" top="1.299212598425197" bottom="0.74803149606299213" header="0.31496062992125984" footer="0.31496062992125984"/>
  <pageSetup paperSize="9" scale="7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M136"/>
  <sheetViews>
    <sheetView showGridLines="0" view="pageBreakPreview" zoomScale="80" zoomScaleSheetLayoutView="80" workbookViewId="0">
      <selection activeCell="A4" sqref="A4"/>
    </sheetView>
  </sheetViews>
  <sheetFormatPr baseColWidth="10" defaultRowHeight="12.75"/>
  <cols>
    <col min="1" max="1" width="8.7109375" style="59" customWidth="1"/>
    <col min="2" max="2" width="71.28515625" style="59" customWidth="1"/>
    <col min="3" max="3" width="7.140625" style="59" customWidth="1"/>
    <col min="4" max="4" width="7.5703125" style="59" customWidth="1"/>
    <col min="5" max="5" width="16.85546875" style="60" customWidth="1"/>
    <col min="6" max="6" width="17.5703125" style="60" customWidth="1"/>
    <col min="7" max="7" width="3.7109375" style="59" customWidth="1"/>
    <col min="8" max="8" width="3" style="59" hidden="1" customWidth="1"/>
    <col min="9" max="10" width="30" style="59" customWidth="1"/>
    <col min="11" max="16384" width="11.42578125" style="59"/>
  </cols>
  <sheetData>
    <row r="1" spans="1:13">
      <c r="A1" s="83"/>
      <c r="B1" s="84"/>
      <c r="C1" s="84"/>
      <c r="D1" s="84"/>
      <c r="E1" s="85"/>
      <c r="F1" s="86"/>
    </row>
    <row r="2" spans="1:13">
      <c r="A2" s="87"/>
      <c r="B2" s="88"/>
      <c r="C2" s="88"/>
      <c r="D2" s="88"/>
      <c r="E2" s="89"/>
      <c r="F2" s="90"/>
    </row>
    <row r="3" spans="1:13">
      <c r="A3" s="87"/>
      <c r="B3" s="88"/>
      <c r="C3" s="88"/>
      <c r="D3" s="88"/>
      <c r="E3" s="89"/>
      <c r="F3" s="90"/>
      <c r="I3" s="59" t="s">
        <v>40</v>
      </c>
    </row>
    <row r="4" spans="1:13" ht="15.75">
      <c r="A4" s="91" t="str">
        <f>Datos!B4</f>
        <v>COMPRA DIRECTA  CON COTEJO DE PRECIOS Nº 09 / 16</v>
      </c>
      <c r="B4" s="88"/>
      <c r="C4" s="88"/>
      <c r="D4" s="88"/>
      <c r="E4" s="89"/>
      <c r="F4" s="90"/>
    </row>
    <row r="5" spans="1:13" ht="15.75">
      <c r="A5" s="91" t="str">
        <f>Datos!B5</f>
        <v xml:space="preserve">OBRA: CONSTRUCCION ALTEO DE DEFENSA CONTRA INUNDACIONES EN RUTA PROVINCIAL A 08 ( Ex Nº46). </v>
      </c>
      <c r="B5" s="88"/>
      <c r="C5" s="88"/>
      <c r="D5" s="88"/>
      <c r="E5" s="89"/>
      <c r="F5" s="90"/>
    </row>
    <row r="6" spans="1:13" ht="15.75">
      <c r="A6" s="91" t="str">
        <f>Datos!B6</f>
        <v>TRAMO: R.N.Nº12-VILLA PARANACITO-SUB-TRAMO ENTRE PROGR. 18812,90 a PROGR. 21330,00 .</v>
      </c>
      <c r="B6" s="92"/>
      <c r="C6" s="92"/>
      <c r="D6" s="92"/>
      <c r="E6" s="93"/>
      <c r="F6" s="94" t="s">
        <v>10</v>
      </c>
      <c r="I6" s="59">
        <v>21330</v>
      </c>
      <c r="J6" s="59">
        <v>18812.900000000001</v>
      </c>
      <c r="K6" s="59">
        <f>+I6-J6</f>
        <v>2517.0999999999985</v>
      </c>
    </row>
    <row r="7" spans="1:13" ht="15.75">
      <c r="A7" s="95"/>
      <c r="B7" s="96"/>
      <c r="C7" s="96"/>
      <c r="D7" s="97"/>
      <c r="E7" s="98"/>
      <c r="F7" s="99"/>
    </row>
    <row r="8" spans="1:13" ht="18" customHeight="1">
      <c r="A8" s="207" t="s">
        <v>0</v>
      </c>
      <c r="B8" s="208"/>
      <c r="C8" s="208"/>
      <c r="D8" s="208"/>
      <c r="E8" s="208"/>
      <c r="F8" s="209"/>
    </row>
    <row r="9" spans="1:13">
      <c r="A9" s="210"/>
      <c r="B9" s="211"/>
      <c r="C9" s="211"/>
      <c r="D9" s="211"/>
      <c r="E9" s="211"/>
      <c r="F9" s="212"/>
    </row>
    <row r="10" spans="1:13">
      <c r="A10" s="204" t="s">
        <v>6</v>
      </c>
      <c r="B10" s="65"/>
      <c r="C10" s="65"/>
      <c r="D10" s="197" t="s">
        <v>16</v>
      </c>
      <c r="E10" s="200" t="s">
        <v>4</v>
      </c>
      <c r="F10" s="201"/>
    </row>
    <row r="11" spans="1:13" ht="11.25" customHeight="1">
      <c r="A11" s="205"/>
      <c r="B11" s="66" t="s">
        <v>5</v>
      </c>
      <c r="C11" s="66" t="s">
        <v>41</v>
      </c>
      <c r="D11" s="198"/>
      <c r="E11" s="202"/>
      <c r="F11" s="203"/>
    </row>
    <row r="12" spans="1:13" ht="16.5" customHeight="1">
      <c r="A12" s="206"/>
      <c r="B12" s="67"/>
      <c r="C12" s="67"/>
      <c r="D12" s="199"/>
      <c r="E12" s="100" t="s">
        <v>7</v>
      </c>
      <c r="F12" s="100" t="s">
        <v>1</v>
      </c>
    </row>
    <row r="13" spans="1:13" ht="21.75" customHeight="1">
      <c r="A13" s="101">
        <v>1</v>
      </c>
      <c r="B13" s="102" t="s">
        <v>61</v>
      </c>
      <c r="C13" s="103"/>
      <c r="D13" s="104"/>
      <c r="E13" s="105"/>
      <c r="F13" s="105"/>
      <c r="I13" s="78"/>
    </row>
    <row r="14" spans="1:13" ht="21.75" customHeight="1">
      <c r="A14" s="106"/>
      <c r="B14" s="107" t="s">
        <v>56</v>
      </c>
      <c r="C14" s="108"/>
      <c r="D14" s="109" t="s">
        <v>2</v>
      </c>
      <c r="E14" s="110">
        <f>+K31</f>
        <v>29688.660000000003</v>
      </c>
      <c r="F14" s="111"/>
      <c r="I14" s="174" t="s">
        <v>2</v>
      </c>
      <c r="J14" s="174" t="s">
        <v>2</v>
      </c>
    </row>
    <row r="15" spans="1:13" ht="21.75" customHeight="1">
      <c r="A15" s="112"/>
      <c r="B15" s="113" t="s">
        <v>34</v>
      </c>
      <c r="C15" s="114"/>
      <c r="D15" s="109" t="s">
        <v>2</v>
      </c>
      <c r="E15" s="115"/>
      <c r="F15" s="176">
        <f>+E14</f>
        <v>29688.660000000003</v>
      </c>
      <c r="I15" s="171">
        <v>2000</v>
      </c>
      <c r="J15" s="171">
        <f>1725+500+2000</f>
        <v>4225</v>
      </c>
      <c r="K15" s="185" t="s">
        <v>80</v>
      </c>
      <c r="M15" s="116"/>
    </row>
    <row r="16" spans="1:13" ht="21.75" customHeight="1">
      <c r="A16" s="117"/>
      <c r="B16" s="118"/>
      <c r="C16" s="119"/>
      <c r="D16" s="120"/>
      <c r="E16" s="121"/>
      <c r="F16" s="177"/>
      <c r="K16" s="122"/>
    </row>
    <row r="17" spans="1:13" ht="21.75" customHeight="1">
      <c r="A17" s="124">
        <v>2</v>
      </c>
      <c r="B17" s="125" t="s">
        <v>42</v>
      </c>
      <c r="C17" s="126"/>
      <c r="D17" s="127"/>
      <c r="E17" s="128"/>
      <c r="F17" s="178"/>
      <c r="I17" s="122"/>
    </row>
    <row r="18" spans="1:13" ht="18.600000000000001" customHeight="1">
      <c r="A18" s="106"/>
      <c r="B18" s="129">
        <f>+K6</f>
        <v>2517.0999999999985</v>
      </c>
      <c r="C18" s="109" t="s">
        <v>38</v>
      </c>
      <c r="D18" s="109"/>
      <c r="E18" s="128"/>
      <c r="F18" s="178"/>
    </row>
    <row r="19" spans="1:13" ht="18.600000000000001" customHeight="1">
      <c r="A19" s="106"/>
      <c r="B19" s="129">
        <v>0.15</v>
      </c>
      <c r="C19" s="109" t="s">
        <v>38</v>
      </c>
      <c r="D19" s="109"/>
      <c r="E19" s="128"/>
      <c r="F19" s="178"/>
    </row>
    <row r="20" spans="1:13" ht="18.600000000000001" customHeight="1" thickBot="1">
      <c r="A20" s="106"/>
      <c r="B20" s="129">
        <v>6</v>
      </c>
      <c r="C20" s="109" t="s">
        <v>38</v>
      </c>
      <c r="D20" s="109"/>
      <c r="E20" s="128"/>
      <c r="F20" s="178"/>
    </row>
    <row r="21" spans="1:13" ht="18.600000000000001" customHeight="1" thickBot="1">
      <c r="A21" s="106"/>
      <c r="B21" s="129"/>
      <c r="C21" s="109"/>
      <c r="D21" s="109" t="s">
        <v>2</v>
      </c>
      <c r="E21" s="110">
        <f>ROUND(B18*B19*B20,2)</f>
        <v>2265.39</v>
      </c>
      <c r="F21" s="179"/>
      <c r="J21" s="172">
        <f>+Presupuesto!F18</f>
        <v>15398167.658720002</v>
      </c>
    </row>
    <row r="22" spans="1:13" ht="18.600000000000001" customHeight="1">
      <c r="A22" s="112"/>
      <c r="B22" s="130" t="s">
        <v>34</v>
      </c>
      <c r="C22" s="114"/>
      <c r="D22" s="109" t="s">
        <v>2</v>
      </c>
      <c r="E22" s="115"/>
      <c r="F22" s="176">
        <f>E21</f>
        <v>2265.39</v>
      </c>
      <c r="I22" s="131"/>
    </row>
    <row r="23" spans="1:13" ht="18.600000000000001" customHeight="1">
      <c r="A23" s="117"/>
      <c r="B23" s="132"/>
      <c r="C23" s="119"/>
      <c r="D23" s="120"/>
      <c r="E23" s="121"/>
      <c r="F23" s="177"/>
      <c r="J23" s="133"/>
    </row>
    <row r="24" spans="1:13" ht="15.75">
      <c r="A24" s="124">
        <v>3</v>
      </c>
      <c r="B24" s="134" t="s">
        <v>54</v>
      </c>
      <c r="C24" s="126"/>
      <c r="D24" s="127"/>
      <c r="E24" s="128"/>
      <c r="F24" s="178"/>
      <c r="L24" s="78"/>
    </row>
    <row r="25" spans="1:13" ht="18.75">
      <c r="A25" s="106"/>
      <c r="B25" s="129">
        <f>B18</f>
        <v>2517.0999999999985</v>
      </c>
      <c r="C25" s="109" t="s">
        <v>38</v>
      </c>
      <c r="D25" s="109"/>
      <c r="E25" s="128"/>
      <c r="F25" s="178"/>
      <c r="I25" s="59" t="s">
        <v>83</v>
      </c>
      <c r="J25" s="171">
        <v>60500</v>
      </c>
      <c r="K25" s="59" t="s">
        <v>88</v>
      </c>
    </row>
    <row r="26" spans="1:13" ht="18.75">
      <c r="A26" s="106"/>
      <c r="B26" s="129">
        <v>0.05</v>
      </c>
      <c r="C26" s="109" t="s">
        <v>38</v>
      </c>
      <c r="D26" s="109"/>
      <c r="E26" s="128"/>
      <c r="F26" s="178"/>
      <c r="I26" s="59" t="s">
        <v>84</v>
      </c>
      <c r="J26" s="171">
        <v>6225</v>
      </c>
      <c r="K26" s="59" t="str">
        <f>+K25</f>
        <v xml:space="preserve">m3 </v>
      </c>
    </row>
    <row r="27" spans="1:13" ht="18.75">
      <c r="A27" s="106"/>
      <c r="B27" s="129">
        <f>B20</f>
        <v>6</v>
      </c>
      <c r="C27" s="109" t="s">
        <v>38</v>
      </c>
      <c r="D27" s="109"/>
      <c r="E27" s="128"/>
      <c r="F27" s="178"/>
    </row>
    <row r="28" spans="1:13" ht="18.75">
      <c r="A28" s="106"/>
      <c r="B28" s="135"/>
      <c r="C28" s="109"/>
      <c r="D28" s="109" t="s">
        <v>2</v>
      </c>
      <c r="E28" s="110">
        <f>ROUND(B25*B26*B27,2)</f>
        <v>755.13</v>
      </c>
      <c r="F28" s="179"/>
    </row>
    <row r="29" spans="1:13" ht="18.75">
      <c r="A29" s="117"/>
      <c r="B29" s="118" t="s">
        <v>34</v>
      </c>
      <c r="C29" s="119"/>
      <c r="D29" s="136" t="s">
        <v>2</v>
      </c>
      <c r="E29" s="137"/>
      <c r="F29" s="176">
        <f>E28</f>
        <v>755.13</v>
      </c>
      <c r="J29" s="59" t="s">
        <v>86</v>
      </c>
      <c r="K29" s="59">
        <v>32590.32</v>
      </c>
    </row>
    <row r="30" spans="1:13" ht="15.75">
      <c r="A30" s="124">
        <v>4</v>
      </c>
      <c r="B30" s="134" t="s">
        <v>70</v>
      </c>
      <c r="C30" s="126"/>
      <c r="D30" s="127"/>
      <c r="E30" s="128"/>
      <c r="F30" s="178"/>
      <c r="J30" s="59" t="s">
        <v>85</v>
      </c>
      <c r="K30" s="59">
        <v>37036.339999999997</v>
      </c>
      <c r="L30" s="59" t="s">
        <v>2</v>
      </c>
      <c r="M30" s="184">
        <f>+K31+K30-J26</f>
        <v>60500</v>
      </c>
    </row>
    <row r="31" spans="1:13" ht="18.75">
      <c r="A31" s="106"/>
      <c r="B31" s="129" t="s">
        <v>71</v>
      </c>
      <c r="C31" s="109" t="s">
        <v>38</v>
      </c>
      <c r="D31" s="109" t="s">
        <v>38</v>
      </c>
      <c r="E31" s="110">
        <v>4100</v>
      </c>
      <c r="F31" s="178"/>
      <c r="J31" s="59" t="s">
        <v>87</v>
      </c>
      <c r="K31" s="184">
        <f>+J25-K30+J26</f>
        <v>29688.660000000003</v>
      </c>
    </row>
    <row r="32" spans="1:13" ht="18.75">
      <c r="A32" s="106"/>
      <c r="B32" s="138" t="s">
        <v>34</v>
      </c>
      <c r="C32" s="109"/>
      <c r="D32" s="109" t="s">
        <v>38</v>
      </c>
      <c r="E32" s="128"/>
      <c r="F32" s="176">
        <f>+E31</f>
        <v>4100</v>
      </c>
    </row>
    <row r="33" spans="1:6" ht="18.75">
      <c r="A33" s="139"/>
      <c r="B33" s="140"/>
      <c r="C33" s="136"/>
      <c r="D33" s="136"/>
      <c r="E33" s="141"/>
      <c r="F33" s="180"/>
    </row>
    <row r="124" spans="5:6">
      <c r="E124" s="59"/>
      <c r="F124" s="59"/>
    </row>
    <row r="125" spans="5:6">
      <c r="E125" s="59"/>
      <c r="F125" s="59"/>
    </row>
    <row r="126" spans="5:6">
      <c r="E126" s="59"/>
      <c r="F126" s="59"/>
    </row>
    <row r="127" spans="5:6">
      <c r="E127" s="59"/>
      <c r="F127" s="59"/>
    </row>
    <row r="128" spans="5:6">
      <c r="E128" s="59"/>
      <c r="F128" s="59"/>
    </row>
    <row r="129" spans="1:6">
      <c r="E129" s="59"/>
      <c r="F129" s="59"/>
    </row>
    <row r="130" spans="1:6">
      <c r="E130" s="59"/>
      <c r="F130" s="59"/>
    </row>
    <row r="131" spans="1:6">
      <c r="E131" s="59"/>
      <c r="F131" s="59"/>
    </row>
    <row r="132" spans="1:6">
      <c r="E132" s="59"/>
      <c r="F132" s="59"/>
    </row>
    <row r="133" spans="1:6">
      <c r="E133" s="59"/>
      <c r="F133" s="59"/>
    </row>
    <row r="134" spans="1:6">
      <c r="E134" s="59"/>
      <c r="F134" s="59"/>
    </row>
    <row r="135" spans="1:6" ht="15.75">
      <c r="A135" s="81"/>
      <c r="E135" s="59"/>
      <c r="F135" s="59"/>
    </row>
    <row r="136" spans="1:6" ht="15.75">
      <c r="B136" s="81"/>
      <c r="C136" s="81"/>
      <c r="D136" s="81"/>
      <c r="E136" s="82"/>
      <c r="F136" s="82"/>
    </row>
  </sheetData>
  <mergeCells count="4">
    <mergeCell ref="D10:D12"/>
    <mergeCell ref="E10:F11"/>
    <mergeCell ref="A10:A12"/>
    <mergeCell ref="A8:F9"/>
  </mergeCells>
  <printOptions horizontalCentered="1" gridLinesSet="0"/>
  <pageMargins left="0.47244094488188981" right="0.23622047244094491" top="0.64" bottom="0.74803149606299213" header="0.31" footer="0.6692913385826772"/>
  <pageSetup paperSize="9" scale="75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5:L133"/>
  <sheetViews>
    <sheetView showGridLines="0" view="pageBreakPreview" topLeftCell="A10" zoomScale="80" zoomScaleSheetLayoutView="80" workbookViewId="0">
      <selection activeCell="H37" sqref="H37"/>
    </sheetView>
  </sheetViews>
  <sheetFormatPr baseColWidth="10" defaultRowHeight="12.75"/>
  <cols>
    <col min="1" max="1" width="5.42578125" style="59" customWidth="1"/>
    <col min="2" max="2" width="71.85546875" style="59" customWidth="1"/>
    <col min="3" max="3" width="6.7109375" style="59" customWidth="1"/>
    <col min="4" max="4" width="15.42578125" style="60" customWidth="1"/>
    <col min="5" max="5" width="12.140625" style="60" customWidth="1"/>
    <col min="6" max="6" width="18.140625" style="59" customWidth="1"/>
    <col min="7" max="7" width="22.85546875" style="59" customWidth="1"/>
    <col min="8" max="8" width="20.28515625" style="59" customWidth="1"/>
    <col min="9" max="9" width="30" style="59" customWidth="1"/>
    <col min="10" max="10" width="13.5703125" style="59" bestFit="1" customWidth="1"/>
    <col min="11" max="16384" width="11.42578125" style="59"/>
  </cols>
  <sheetData>
    <row r="5" spans="1:12" ht="15.75">
      <c r="A5" s="27" t="str">
        <f>Datos!B4</f>
        <v>COMPRA DIRECTA  CON COTEJO DE PRECIOS Nº 09 / 16</v>
      </c>
    </row>
    <row r="6" spans="1:12" ht="15.75">
      <c r="A6" s="61" t="str">
        <f>Datos!B5</f>
        <v xml:space="preserve">OBRA: CONSTRUCCION ALTEO DE DEFENSA CONTRA INUNDACIONES EN RUTA PROVINCIAL A 08 ( Ex Nº46). </v>
      </c>
      <c r="B6" s="62"/>
      <c r="C6" s="62"/>
      <c r="D6" s="63"/>
      <c r="E6" s="63" t="s">
        <v>10</v>
      </c>
    </row>
    <row r="7" spans="1:12" ht="15.75">
      <c r="A7" s="61" t="str">
        <f>+Datos!B6</f>
        <v>TRAMO: R.N.Nº12-VILLA PARANACITO-SUB-TRAMO ENTRE PROGR. 18812,90 a PROGR. 21330,00 .</v>
      </c>
      <c r="C7" s="62"/>
      <c r="D7" s="64"/>
      <c r="E7" s="63"/>
    </row>
    <row r="8" spans="1:12" ht="15.75">
      <c r="A8" s="61" t="str">
        <f>+Datos!B7</f>
        <v>DPTO. ISLAS DEL IBICUY</v>
      </c>
      <c r="C8" s="62"/>
      <c r="D8" s="63"/>
      <c r="E8" s="63"/>
    </row>
    <row r="9" spans="1:12" ht="18" customHeight="1">
      <c r="A9" s="207" t="s">
        <v>35</v>
      </c>
      <c r="B9" s="208"/>
      <c r="C9" s="208"/>
      <c r="D9" s="208"/>
      <c r="E9" s="208"/>
      <c r="F9" s="209"/>
    </row>
    <row r="10" spans="1:12">
      <c r="A10" s="210"/>
      <c r="B10" s="211"/>
      <c r="C10" s="211"/>
      <c r="D10" s="211"/>
      <c r="E10" s="211"/>
      <c r="F10" s="212"/>
    </row>
    <row r="11" spans="1:12">
      <c r="A11" s="204" t="s">
        <v>6</v>
      </c>
      <c r="B11" s="65"/>
      <c r="C11" s="197" t="s">
        <v>16</v>
      </c>
      <c r="D11" s="217" t="s">
        <v>4</v>
      </c>
      <c r="E11" s="217" t="s">
        <v>36</v>
      </c>
      <c r="F11" s="214" t="s">
        <v>11</v>
      </c>
    </row>
    <row r="12" spans="1:12" ht="11.25" customHeight="1">
      <c r="A12" s="205"/>
      <c r="B12" s="66" t="s">
        <v>5</v>
      </c>
      <c r="C12" s="198"/>
      <c r="D12" s="218"/>
      <c r="E12" s="218"/>
      <c r="F12" s="215"/>
    </row>
    <row r="13" spans="1:12" ht="16.5" customHeight="1">
      <c r="A13" s="206"/>
      <c r="B13" s="67"/>
      <c r="C13" s="199"/>
      <c r="D13" s="219"/>
      <c r="E13" s="219"/>
      <c r="F13" s="216"/>
    </row>
    <row r="14" spans="1:12" ht="21.75" customHeight="1">
      <c r="A14" s="68">
        <f>Computo!A13</f>
        <v>1</v>
      </c>
      <c r="B14" s="69" t="str">
        <f>Computo!B13</f>
        <v>Terraplén para construcción de alteo en Ruta Provincial A 08</v>
      </c>
      <c r="C14" s="70" t="s">
        <v>2</v>
      </c>
      <c r="D14" s="71">
        <f>Computo!F15</f>
        <v>29688.660000000003</v>
      </c>
      <c r="E14" s="72">
        <f>+E20</f>
        <v>292.89999999999998</v>
      </c>
      <c r="F14" s="73">
        <f>+D14*E14</f>
        <v>8695808.5140000004</v>
      </c>
      <c r="L14" s="74"/>
    </row>
    <row r="15" spans="1:12" ht="18.600000000000001" customHeight="1">
      <c r="A15" s="68">
        <f>Computo!A17</f>
        <v>2</v>
      </c>
      <c r="B15" s="69" t="str">
        <f>Computo!B17</f>
        <v>Base calcárea sobre alteo en Ruta Provincial Nº 46</v>
      </c>
      <c r="C15" s="70" t="s">
        <v>2</v>
      </c>
      <c r="D15" s="71">
        <f>Computo!F22</f>
        <v>2265.39</v>
      </c>
      <c r="E15" s="72">
        <f>+E21</f>
        <v>701.04100000000005</v>
      </c>
      <c r="F15" s="73">
        <f t="shared" ref="F15:F17" si="0">+D15*E15</f>
        <v>1588131.2709900001</v>
      </c>
      <c r="L15" s="75"/>
    </row>
    <row r="16" spans="1:12" ht="18.600000000000001" customHeight="1">
      <c r="A16" s="68">
        <f>Computo!A24</f>
        <v>3</v>
      </c>
      <c r="B16" s="69" t="str">
        <f>Computo!B24</f>
        <v>Calzada enripiada</v>
      </c>
      <c r="C16" s="70" t="s">
        <v>2</v>
      </c>
      <c r="D16" s="71">
        <f>Computo!F29</f>
        <v>755.13</v>
      </c>
      <c r="E16" s="72">
        <f>+E22</f>
        <v>1123.221</v>
      </c>
      <c r="F16" s="72">
        <f t="shared" si="0"/>
        <v>848177.87372999999</v>
      </c>
      <c r="L16" s="75"/>
    </row>
    <row r="17" spans="1:10" ht="18.75">
      <c r="A17" s="76"/>
      <c r="B17" s="77" t="str">
        <f>+Computo!B30</f>
        <v>Baranda metálica</v>
      </c>
      <c r="C17" s="70" t="s">
        <v>38</v>
      </c>
      <c r="D17" s="71">
        <f>+Computo!F32</f>
        <v>4100</v>
      </c>
      <c r="E17" s="72">
        <v>1040.5</v>
      </c>
      <c r="F17" s="72">
        <f t="shared" si="0"/>
        <v>4266050</v>
      </c>
    </row>
    <row r="18" spans="1:10" ht="15">
      <c r="A18" s="84"/>
      <c r="B18" s="84"/>
      <c r="C18" s="84"/>
      <c r="D18" s="173"/>
      <c r="E18" s="79" t="s">
        <v>37</v>
      </c>
      <c r="F18" s="80">
        <f>SUM(F14:F17)</f>
        <v>15398167.658720002</v>
      </c>
      <c r="G18" s="80"/>
    </row>
    <row r="19" spans="1:10">
      <c r="D19" s="59"/>
      <c r="F19" s="78"/>
    </row>
    <row r="20" spans="1:10">
      <c r="B20" s="78"/>
      <c r="C20" s="213" t="s">
        <v>79</v>
      </c>
      <c r="D20" s="78">
        <v>290</v>
      </c>
      <c r="E20" s="78">
        <f>D20*1.01</f>
        <v>292.89999999999998</v>
      </c>
      <c r="F20" s="181">
        <v>0.01</v>
      </c>
      <c r="G20" s="59" t="s">
        <v>78</v>
      </c>
    </row>
    <row r="21" spans="1:10">
      <c r="B21" s="78"/>
      <c r="C21" s="213"/>
      <c r="D21" s="78">
        <v>694.1</v>
      </c>
      <c r="E21" s="78">
        <f>D21*1.01</f>
        <v>701.04100000000005</v>
      </c>
    </row>
    <row r="22" spans="1:10">
      <c r="B22" s="78"/>
      <c r="C22" s="213"/>
      <c r="D22" s="78">
        <v>1112.0999999999999</v>
      </c>
      <c r="E22" s="78">
        <f>D22*1.01</f>
        <v>1123.221</v>
      </c>
      <c r="F22" s="78"/>
    </row>
    <row r="23" spans="1:10">
      <c r="D23" s="59"/>
      <c r="E23" s="59"/>
      <c r="F23" s="78"/>
    </row>
    <row r="24" spans="1:10">
      <c r="D24" s="59"/>
      <c r="E24" s="59"/>
      <c r="F24" s="78"/>
    </row>
    <row r="25" spans="1:10">
      <c r="D25" s="186" t="s">
        <v>77</v>
      </c>
    </row>
    <row r="26" spans="1:10">
      <c r="H26" s="59" t="s">
        <v>89</v>
      </c>
      <c r="I26" s="116">
        <v>60500</v>
      </c>
    </row>
    <row r="27" spans="1:10" ht="15">
      <c r="A27" s="59" t="s">
        <v>10</v>
      </c>
      <c r="D27" s="71">
        <f>+Computo!F15</f>
        <v>29688.660000000003</v>
      </c>
      <c r="E27" s="175">
        <v>293</v>
      </c>
      <c r="F27" s="73">
        <f>+D27*E27</f>
        <v>8698777.3800000008</v>
      </c>
      <c r="G27" s="78"/>
      <c r="H27" s="59" t="s">
        <v>90</v>
      </c>
      <c r="I27" s="116">
        <v>37036.339999999997</v>
      </c>
    </row>
    <row r="28" spans="1:10" ht="15">
      <c r="D28" s="71">
        <v>2265.39</v>
      </c>
      <c r="E28" s="175">
        <v>690</v>
      </c>
      <c r="F28" s="73">
        <f t="shared" ref="F28:F30" si="1">+D28*E28</f>
        <v>1563119.0999999999</v>
      </c>
      <c r="H28" s="59" t="s">
        <v>91</v>
      </c>
      <c r="I28" s="123">
        <f>+D14</f>
        <v>29688.660000000003</v>
      </c>
    </row>
    <row r="29" spans="1:10" ht="15">
      <c r="D29" s="71">
        <v>755.13</v>
      </c>
      <c r="E29" s="175">
        <v>1080</v>
      </c>
      <c r="F29" s="73">
        <f t="shared" si="1"/>
        <v>815540.4</v>
      </c>
      <c r="I29" s="116">
        <f>SUM(I27:I28)</f>
        <v>66725</v>
      </c>
    </row>
    <row r="30" spans="1:10" ht="15">
      <c r="D30" s="71">
        <v>4100</v>
      </c>
      <c r="E30" s="72">
        <v>1038.81</v>
      </c>
      <c r="F30" s="72">
        <f t="shared" si="1"/>
        <v>4259121</v>
      </c>
      <c r="H30" s="59" t="s">
        <v>92</v>
      </c>
      <c r="I30" s="116">
        <f>+I29-I26</f>
        <v>6225</v>
      </c>
      <c r="J30" s="59" t="s">
        <v>93</v>
      </c>
    </row>
    <row r="31" spans="1:10">
      <c r="F31" s="182">
        <f>SUM(F27:F30)</f>
        <v>15336557.880000001</v>
      </c>
      <c r="G31" s="183">
        <f>(F18-F31)/F18</f>
        <v>4.0011110468141358E-3</v>
      </c>
      <c r="J31" s="78"/>
    </row>
    <row r="32" spans="1:10">
      <c r="G32" s="78" t="s">
        <v>81</v>
      </c>
      <c r="H32" s="78"/>
    </row>
    <row r="33" spans="2:8" ht="15">
      <c r="B33" s="116">
        <f>+D27-D33</f>
        <v>4225</v>
      </c>
      <c r="C33" s="59" t="s">
        <v>2</v>
      </c>
      <c r="D33" s="71">
        <f>+D27-Computo!J15</f>
        <v>25463.660000000003</v>
      </c>
      <c r="E33" s="175">
        <v>293</v>
      </c>
      <c r="F33" s="73">
        <f>+D33*E33</f>
        <v>7460852.3800000008</v>
      </c>
    </row>
    <row r="34" spans="2:8" ht="15">
      <c r="D34" s="71">
        <v>2265.39</v>
      </c>
      <c r="E34" s="175">
        <v>690</v>
      </c>
      <c r="F34" s="73">
        <f t="shared" ref="F34:F36" si="2">+D34*E34</f>
        <v>1563119.0999999999</v>
      </c>
      <c r="H34" s="78"/>
    </row>
    <row r="35" spans="2:8" ht="15">
      <c r="D35" s="71">
        <v>755.13</v>
      </c>
      <c r="E35" s="175">
        <v>1080</v>
      </c>
      <c r="F35" s="73">
        <f t="shared" si="2"/>
        <v>815540.4</v>
      </c>
    </row>
    <row r="36" spans="2:8" ht="15">
      <c r="D36" s="71">
        <v>4100</v>
      </c>
      <c r="E36" s="72">
        <f>+E30</f>
        <v>1038.81</v>
      </c>
      <c r="F36" s="72">
        <f t="shared" si="2"/>
        <v>4259121</v>
      </c>
    </row>
    <row r="37" spans="2:8">
      <c r="F37" s="182">
        <f>SUM(F33:F36)</f>
        <v>14098632.880000001</v>
      </c>
      <c r="G37" s="78">
        <f>+F31-F37</f>
        <v>1237925</v>
      </c>
      <c r="H37" s="78"/>
    </row>
    <row r="121" spans="4:5">
      <c r="D121" s="59"/>
      <c r="E121" s="59"/>
    </row>
    <row r="122" spans="4:5">
      <c r="D122" s="59"/>
      <c r="E122" s="59"/>
    </row>
    <row r="123" spans="4:5">
      <c r="D123" s="59"/>
      <c r="E123" s="59"/>
    </row>
    <row r="124" spans="4:5">
      <c r="D124" s="59"/>
      <c r="E124" s="59"/>
    </row>
    <row r="125" spans="4:5">
      <c r="D125" s="59"/>
      <c r="E125" s="59"/>
    </row>
    <row r="126" spans="4:5">
      <c r="D126" s="59"/>
      <c r="E126" s="59"/>
    </row>
    <row r="127" spans="4:5">
      <c r="D127" s="59"/>
      <c r="E127" s="59"/>
    </row>
    <row r="128" spans="4:5">
      <c r="D128" s="59"/>
      <c r="E128" s="59"/>
    </row>
    <row r="129" spans="1:5">
      <c r="D129" s="59"/>
      <c r="E129" s="59"/>
    </row>
    <row r="130" spans="1:5">
      <c r="D130" s="59"/>
      <c r="E130" s="59"/>
    </row>
    <row r="131" spans="1:5">
      <c r="D131" s="59"/>
      <c r="E131" s="59"/>
    </row>
    <row r="132" spans="1:5" ht="15.75">
      <c r="A132" s="81"/>
      <c r="D132" s="59"/>
      <c r="E132" s="59"/>
    </row>
    <row r="133" spans="1:5" ht="15.75">
      <c r="B133" s="81"/>
      <c r="C133" s="81"/>
      <c r="D133" s="82"/>
      <c r="E133" s="82"/>
    </row>
  </sheetData>
  <mergeCells count="7">
    <mergeCell ref="C20:C22"/>
    <mergeCell ref="A9:F10"/>
    <mergeCell ref="F11:F13"/>
    <mergeCell ref="A11:A13"/>
    <mergeCell ref="C11:C13"/>
    <mergeCell ref="D11:D13"/>
    <mergeCell ref="E11:E13"/>
  </mergeCells>
  <phoneticPr fontId="15" type="noConversion"/>
  <printOptions horizontalCentered="1" gridLinesSet="0"/>
  <pageMargins left="0.47244094488188981" right="0.23622047244094491" top="0.64" bottom="0.74803149606299213" header="0.51181102362204722" footer="0.6692913385826772"/>
  <pageSetup paperSize="9" scale="75" fitToHeight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3:N34"/>
  <sheetViews>
    <sheetView topLeftCell="A4" workbookViewId="0">
      <selection activeCell="I9" sqref="I9"/>
    </sheetView>
  </sheetViews>
  <sheetFormatPr baseColWidth="10" defaultRowHeight="12.75"/>
  <cols>
    <col min="1" max="1" width="4.85546875" style="26" customWidth="1"/>
    <col min="2" max="2" width="33.5703125" style="26" customWidth="1"/>
    <col min="3" max="3" width="6" style="26" customWidth="1"/>
    <col min="4" max="4" width="10.28515625" style="26" customWidth="1"/>
    <col min="5" max="5" width="9.140625" style="26" customWidth="1"/>
    <col min="6" max="6" width="16.7109375" style="26" customWidth="1"/>
    <col min="7" max="7" width="51.85546875" style="26" customWidth="1"/>
    <col min="8" max="8" width="13.140625" style="26" customWidth="1"/>
    <col min="9" max="9" width="12.85546875" style="26" customWidth="1"/>
    <col min="10" max="10" width="11.28515625" style="26" customWidth="1"/>
    <col min="11" max="11" width="11.42578125" style="28" customWidth="1"/>
    <col min="12" max="16384" width="11.42578125" style="26"/>
  </cols>
  <sheetData>
    <row r="3" spans="1:11" ht="15.75">
      <c r="F3" s="27" t="str">
        <f>Datos!B4</f>
        <v>COMPRA DIRECTA  CON COTEJO DE PRECIOS Nº 09 / 16</v>
      </c>
    </row>
    <row r="4" spans="1:11" ht="7.5" customHeight="1">
      <c r="H4" s="29"/>
    </row>
    <row r="5" spans="1:11" s="30" customFormat="1" ht="17.25" customHeight="1">
      <c r="B5" s="31"/>
      <c r="C5" s="31"/>
      <c r="D5" s="32" t="str">
        <f>+Datos!B5</f>
        <v xml:space="preserve">OBRA: CONSTRUCCION ALTEO DE DEFENSA CONTRA INUNDACIONES EN RUTA PROVINCIAL A 08 ( Ex Nº46). </v>
      </c>
      <c r="F5" s="33"/>
      <c r="G5" s="33"/>
      <c r="H5" s="31"/>
      <c r="I5" s="34"/>
      <c r="K5" s="35"/>
    </row>
    <row r="6" spans="1:11" s="30" customFormat="1" ht="12.75" customHeight="1">
      <c r="A6" s="31"/>
      <c r="B6" s="31"/>
      <c r="C6" s="31"/>
      <c r="D6" s="32" t="str">
        <f>+Datos!B6</f>
        <v>TRAMO: R.N.Nº12-VILLA PARANACITO-SUB-TRAMO ENTRE PROGR. 18812,90 a PROGR. 21330,00 .</v>
      </c>
      <c r="E6" s="33"/>
      <c r="F6" s="33"/>
      <c r="G6" s="33"/>
      <c r="H6" s="31"/>
      <c r="I6" s="34"/>
      <c r="K6" s="35"/>
    </row>
    <row r="7" spans="1:11" s="30" customFormat="1" ht="12.75" customHeight="1">
      <c r="A7" s="31"/>
      <c r="B7" s="31"/>
      <c r="C7" s="31"/>
      <c r="D7" s="32" t="str">
        <f>+Datos!B7</f>
        <v>DPTO. ISLAS DEL IBICUY</v>
      </c>
      <c r="E7" s="33"/>
      <c r="F7" s="33"/>
      <c r="G7" s="33"/>
      <c r="H7" s="31"/>
      <c r="I7" s="34"/>
      <c r="K7" s="35"/>
    </row>
    <row r="8" spans="1:11" s="30" customFormat="1" ht="18" customHeight="1">
      <c r="A8" s="36" t="s">
        <v>12</v>
      </c>
      <c r="B8" s="31"/>
      <c r="C8" s="31"/>
      <c r="G8" s="37"/>
      <c r="I8" s="34"/>
      <c r="K8" s="35"/>
    </row>
    <row r="9" spans="1:11" s="30" customFormat="1" ht="12.75" customHeight="1">
      <c r="A9" s="36" t="s">
        <v>13</v>
      </c>
      <c r="B9" s="31"/>
      <c r="C9" s="31"/>
      <c r="D9" s="234" t="s">
        <v>27</v>
      </c>
      <c r="E9" s="234"/>
      <c r="F9" s="38">
        <f>+Presupuesto!F18</f>
        <v>15398167.658720002</v>
      </c>
      <c r="G9" s="31"/>
      <c r="H9" s="31"/>
      <c r="I9" s="34"/>
      <c r="K9" s="35"/>
    </row>
    <row r="10" spans="1:11" s="30" customFormat="1" ht="12.75" customHeight="1">
      <c r="A10" s="36" t="s">
        <v>14</v>
      </c>
      <c r="B10" s="31"/>
      <c r="C10" s="31"/>
      <c r="D10" s="31"/>
      <c r="E10" s="31"/>
      <c r="F10" s="31"/>
      <c r="G10" s="31"/>
      <c r="H10" s="31"/>
      <c r="I10" s="34"/>
      <c r="K10" s="35"/>
    </row>
    <row r="11" spans="1:11" s="30" customFormat="1" ht="6.75" customHeight="1">
      <c r="A11" s="39"/>
      <c r="B11" s="31"/>
      <c r="C11" s="31"/>
      <c r="D11" s="31"/>
      <c r="E11" s="31"/>
      <c r="F11" s="31"/>
      <c r="G11" s="31"/>
      <c r="H11" s="31"/>
      <c r="I11" s="34"/>
      <c r="K11" s="35"/>
    </row>
    <row r="12" spans="1:11" s="30" customFormat="1" ht="12.75" customHeight="1">
      <c r="A12" s="26" t="s">
        <v>30</v>
      </c>
      <c r="B12" s="33"/>
      <c r="C12" s="33"/>
      <c r="D12" s="33"/>
      <c r="E12" s="33"/>
      <c r="F12" s="33"/>
      <c r="G12" s="33"/>
      <c r="H12" s="33"/>
      <c r="I12" s="34"/>
      <c r="K12" s="35"/>
    </row>
    <row r="13" spans="1:11" s="30" customFormat="1" ht="12.75" customHeight="1">
      <c r="A13" s="26" t="s">
        <v>32</v>
      </c>
      <c r="B13" s="33"/>
      <c r="C13" s="33"/>
      <c r="D13" s="33"/>
      <c r="E13" s="33"/>
      <c r="F13" s="33"/>
      <c r="G13" s="33"/>
      <c r="H13" s="33"/>
      <c r="I13" s="34"/>
      <c r="K13" s="35"/>
    </row>
    <row r="14" spans="1:11" s="30" customFormat="1" ht="12.75" customHeight="1">
      <c r="A14" s="26" t="s">
        <v>31</v>
      </c>
      <c r="B14" s="33"/>
      <c r="C14" s="33"/>
      <c r="D14" s="33"/>
      <c r="E14" s="33"/>
      <c r="F14" s="33"/>
      <c r="G14" s="33"/>
      <c r="H14" s="33"/>
      <c r="I14" s="34"/>
      <c r="K14" s="35"/>
    </row>
    <row r="15" spans="1:11" ht="13.5" customHeight="1"/>
    <row r="16" spans="1:11" ht="21" customHeight="1">
      <c r="A16" s="221" t="s">
        <v>28</v>
      </c>
      <c r="B16" s="223" t="s">
        <v>15</v>
      </c>
      <c r="C16" s="224" t="s">
        <v>16</v>
      </c>
      <c r="D16" s="225" t="s">
        <v>17</v>
      </c>
      <c r="E16" s="229" t="s">
        <v>18</v>
      </c>
      <c r="F16" s="230"/>
      <c r="G16" s="231"/>
      <c r="H16" s="227" t="s">
        <v>29</v>
      </c>
    </row>
    <row r="17" spans="1:14" ht="15" customHeight="1">
      <c r="A17" s="222"/>
      <c r="B17" s="223"/>
      <c r="C17" s="224"/>
      <c r="D17" s="223"/>
      <c r="E17" s="40" t="s">
        <v>19</v>
      </c>
      <c r="F17" s="232" t="s">
        <v>20</v>
      </c>
      <c r="G17" s="233"/>
      <c r="H17" s="228"/>
    </row>
    <row r="18" spans="1:14" ht="29.25" customHeight="1">
      <c r="A18" s="41">
        <v>1</v>
      </c>
      <c r="B18" s="42" t="str">
        <f>Presupuesto!B14</f>
        <v>Terraplén para construcción de alteo en Ruta Provincial A 08</v>
      </c>
      <c r="C18" s="41" t="s">
        <v>2</v>
      </c>
      <c r="D18" s="43">
        <f>Presupuesto!D14</f>
        <v>29688.660000000003</v>
      </c>
      <c r="E18" s="44"/>
      <c r="F18" s="226" t="s">
        <v>33</v>
      </c>
      <c r="G18" s="226"/>
      <c r="H18" s="44"/>
      <c r="J18" s="28"/>
      <c r="M18" s="45"/>
      <c r="N18" s="45"/>
    </row>
    <row r="19" spans="1:14" ht="30" customHeight="1">
      <c r="A19" s="41">
        <f>Presupuesto!A15</f>
        <v>2</v>
      </c>
      <c r="B19" s="42" t="str">
        <f>Presupuesto!B15</f>
        <v>Base calcárea sobre alteo en Ruta Provincial Nº 46</v>
      </c>
      <c r="C19" s="41" t="s">
        <v>2</v>
      </c>
      <c r="D19" s="43">
        <f>Presupuesto!D15</f>
        <v>2265.39</v>
      </c>
      <c r="E19" s="44"/>
      <c r="F19" s="226" t="s">
        <v>33</v>
      </c>
      <c r="G19" s="226"/>
      <c r="H19" s="44"/>
      <c r="J19" s="28"/>
      <c r="M19" s="45"/>
      <c r="N19" s="45"/>
    </row>
    <row r="20" spans="1:14" ht="30" customHeight="1">
      <c r="A20" s="41">
        <f>Presupuesto!A16</f>
        <v>3</v>
      </c>
      <c r="B20" s="42" t="str">
        <f>Presupuesto!B16</f>
        <v>Calzada enripiada</v>
      </c>
      <c r="C20" s="41" t="s">
        <v>2</v>
      </c>
      <c r="D20" s="43">
        <f>Presupuesto!D16</f>
        <v>755.13</v>
      </c>
      <c r="E20" s="44"/>
      <c r="F20" s="226" t="s">
        <v>33</v>
      </c>
      <c r="G20" s="226"/>
      <c r="H20" s="44"/>
      <c r="J20" s="28"/>
      <c r="M20" s="45"/>
      <c r="N20" s="45"/>
    </row>
    <row r="21" spans="1:14" ht="30" customHeight="1">
      <c r="A21" s="41">
        <v>4</v>
      </c>
      <c r="B21" s="46" t="str">
        <f>+Computo!B30</f>
        <v>Baranda metálica</v>
      </c>
      <c r="C21" s="41" t="s">
        <v>2</v>
      </c>
      <c r="D21" s="43">
        <f>+Computo!F32</f>
        <v>4100</v>
      </c>
      <c r="E21" s="44"/>
      <c r="F21" s="226" t="s">
        <v>33</v>
      </c>
      <c r="G21" s="226"/>
      <c r="H21" s="44"/>
      <c r="J21" s="28"/>
      <c r="M21" s="45"/>
      <c r="N21" s="45"/>
    </row>
    <row r="22" spans="1:14">
      <c r="A22" s="47"/>
      <c r="B22" s="47"/>
      <c r="C22" s="48"/>
      <c r="D22" s="47"/>
      <c r="E22" s="47"/>
      <c r="F22" s="47"/>
      <c r="G22" s="49" t="s">
        <v>21</v>
      </c>
      <c r="H22" s="50"/>
      <c r="J22" s="51"/>
      <c r="L22" s="52"/>
      <c r="M22" s="45"/>
      <c r="N22" s="45"/>
    </row>
    <row r="23" spans="1:14" ht="15">
      <c r="B23" s="53" t="s">
        <v>22</v>
      </c>
      <c r="C23" s="54"/>
      <c r="F23" s="33"/>
      <c r="H23" s="55"/>
    </row>
    <row r="24" spans="1:14">
      <c r="B24" s="30" t="s">
        <v>23</v>
      </c>
      <c r="C24" s="54"/>
      <c r="G24" s="56"/>
    </row>
    <row r="25" spans="1:14">
      <c r="B25" s="57" t="s">
        <v>72</v>
      </c>
      <c r="C25" s="54"/>
    </row>
    <row r="26" spans="1:14">
      <c r="B26" s="26" t="s">
        <v>24</v>
      </c>
    </row>
    <row r="27" spans="1:14">
      <c r="B27" s="26" t="s">
        <v>25</v>
      </c>
    </row>
    <row r="28" spans="1:14">
      <c r="B28" s="26" t="s">
        <v>26</v>
      </c>
    </row>
    <row r="29" spans="1:14" ht="15.75">
      <c r="B29" s="39"/>
      <c r="C29" s="220"/>
      <c r="D29" s="220"/>
      <c r="G29" s="58"/>
    </row>
    <row r="30" spans="1:14" ht="15.75">
      <c r="B30" s="39"/>
      <c r="C30" s="220"/>
      <c r="D30" s="220"/>
    </row>
    <row r="31" spans="1:14" ht="15">
      <c r="B31" s="31"/>
    </row>
    <row r="32" spans="1:14" ht="15">
      <c r="B32" s="31"/>
    </row>
    <row r="33" spans="2:2" ht="15">
      <c r="B33" s="31"/>
    </row>
    <row r="34" spans="2:2" ht="15">
      <c r="B34" s="31"/>
    </row>
  </sheetData>
  <mergeCells count="14">
    <mergeCell ref="F21:G21"/>
    <mergeCell ref="H16:H17"/>
    <mergeCell ref="E16:G16"/>
    <mergeCell ref="F17:G17"/>
    <mergeCell ref="D9:E9"/>
    <mergeCell ref="F20:G20"/>
    <mergeCell ref="F19:G19"/>
    <mergeCell ref="F18:G18"/>
    <mergeCell ref="C29:D29"/>
    <mergeCell ref="C30:D30"/>
    <mergeCell ref="A16:A17"/>
    <mergeCell ref="B16:B17"/>
    <mergeCell ref="C16:C17"/>
    <mergeCell ref="D16:D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verticalDpi="300" r:id="rId1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L246"/>
  <sheetViews>
    <sheetView view="pageBreakPreview" topLeftCell="A220" zoomScale="60" workbookViewId="0">
      <selection activeCell="N215" sqref="N215"/>
    </sheetView>
  </sheetViews>
  <sheetFormatPr baseColWidth="10" defaultRowHeight="15"/>
  <cols>
    <col min="1" max="1" width="17.7109375" style="16" customWidth="1"/>
    <col min="2" max="2" width="14.140625" style="16" customWidth="1"/>
    <col min="3" max="3" width="12.85546875" style="16" customWidth="1"/>
    <col min="4" max="4" width="18" style="16" customWidth="1"/>
    <col min="5" max="6" width="15.140625" style="16" bestFit="1" customWidth="1"/>
    <col min="7" max="10" width="11.7109375" style="16" bestFit="1" customWidth="1"/>
    <col min="11" max="11" width="14.140625" style="16" bestFit="1" customWidth="1"/>
    <col min="12" max="12" width="11.5703125" style="16" bestFit="1" customWidth="1"/>
    <col min="13" max="16384" width="11.42578125" style="16"/>
  </cols>
  <sheetData>
    <row r="1" spans="1:11">
      <c r="A1" s="235" t="str">
        <f>Datos!B5</f>
        <v xml:space="preserve">OBRA: CONSTRUCCION ALTEO DE DEFENSA CONTRA INUNDACIONES EN RUTA PROVINCIAL A 08 ( Ex Nº46). </v>
      </c>
      <c r="B1" s="235"/>
      <c r="C1" s="235"/>
      <c r="D1" s="235"/>
    </row>
    <row r="2" spans="1:11">
      <c r="A2" s="235"/>
      <c r="B2" s="235"/>
      <c r="C2" s="235"/>
      <c r="D2" s="235"/>
    </row>
    <row r="3" spans="1:11">
      <c r="A3" s="236" t="str">
        <f>Datos!B6</f>
        <v>TRAMO: R.N.Nº12-VILLA PARANACITO-SUB-TRAMO ENTRE PROGR. 18812,90 a PROGR. 21330,00 .</v>
      </c>
      <c r="B3" s="236"/>
      <c r="C3" s="236"/>
      <c r="D3" s="236"/>
    </row>
    <row r="4" spans="1:11">
      <c r="A4" s="236"/>
      <c r="B4" s="236"/>
      <c r="C4" s="236"/>
      <c r="D4" s="236"/>
    </row>
    <row r="5" spans="1:11" ht="15.75" thickBot="1">
      <c r="A5" s="17" t="str">
        <f>Datos!B7</f>
        <v>DPTO. ISLAS DEL IBICUY</v>
      </c>
    </row>
    <row r="6" spans="1:11" ht="19.5" customHeight="1" thickBot="1">
      <c r="A6" s="237" t="s">
        <v>69</v>
      </c>
      <c r="B6" s="238"/>
      <c r="C6" s="238"/>
      <c r="D6" s="239"/>
      <c r="E6" s="18"/>
    </row>
    <row r="7" spans="1:11" ht="15.75" customHeight="1" thickBot="1">
      <c r="A7" s="240" t="s">
        <v>55</v>
      </c>
      <c r="B7" s="241" t="s">
        <v>58</v>
      </c>
      <c r="C7" s="242" t="s">
        <v>68</v>
      </c>
      <c r="D7" s="241" t="s">
        <v>57</v>
      </c>
      <c r="E7" s="19"/>
    </row>
    <row r="8" spans="1:11" ht="11.25" customHeight="1" thickBot="1">
      <c r="A8" s="240"/>
      <c r="B8" s="240"/>
      <c r="C8" s="240"/>
      <c r="D8" s="240"/>
      <c r="E8" s="18"/>
    </row>
    <row r="9" spans="1:11" ht="16.5" thickBot="1">
      <c r="A9" s="20">
        <v>15500</v>
      </c>
      <c r="B9" s="20"/>
      <c r="C9" s="20"/>
      <c r="D9" s="20"/>
      <c r="E9" s="21"/>
    </row>
    <row r="10" spans="1:11" ht="16.5" thickBot="1">
      <c r="A10" s="20">
        <f>A9+25</f>
        <v>15525</v>
      </c>
      <c r="B10" s="20">
        <v>25</v>
      </c>
      <c r="C10" s="20">
        <v>0</v>
      </c>
      <c r="D10" s="20">
        <f>H10</f>
        <v>0</v>
      </c>
      <c r="E10" s="20"/>
      <c r="F10" s="22">
        <v>0</v>
      </c>
      <c r="G10" s="16">
        <f>1.24*1.1</f>
        <v>1.3640000000000001</v>
      </c>
      <c r="H10" s="16">
        <f>G10*F10</f>
        <v>0</v>
      </c>
      <c r="I10" s="23">
        <f>I243</f>
        <v>20973.924999999999</v>
      </c>
      <c r="J10" s="23">
        <f>D243</f>
        <v>23041.949699999997</v>
      </c>
      <c r="K10" s="23">
        <f>Presupuesto!F18</f>
        <v>15398167.658720002</v>
      </c>
    </row>
    <row r="11" spans="1:11" ht="16.5" thickBot="1">
      <c r="A11" s="20">
        <f t="shared" ref="A11:A74" si="0">A10+25</f>
        <v>15550</v>
      </c>
      <c r="B11" s="20">
        <v>25</v>
      </c>
      <c r="C11" s="20">
        <f>D11/B11</f>
        <v>0.5251399999999995</v>
      </c>
      <c r="D11" s="20">
        <f t="shared" ref="D11:D74" si="1">H11</f>
        <v>13.128499999999987</v>
      </c>
      <c r="E11" s="20">
        <f>+B11*C11</f>
        <v>13.128499999999988</v>
      </c>
      <c r="F11" s="22">
        <v>9.6249999999999893</v>
      </c>
      <c r="G11" s="16">
        <f>G10</f>
        <v>1.3640000000000001</v>
      </c>
      <c r="H11" s="16">
        <f>G11*F11</f>
        <v>13.128499999999987</v>
      </c>
    </row>
    <row r="12" spans="1:11" ht="16.5" thickBot="1">
      <c r="A12" s="20">
        <f t="shared" si="0"/>
        <v>15575</v>
      </c>
      <c r="B12" s="20">
        <v>25</v>
      </c>
      <c r="C12" s="20">
        <f>D12/B12</f>
        <v>2.339259999999999</v>
      </c>
      <c r="D12" s="20">
        <f t="shared" si="1"/>
        <v>58.481499999999976</v>
      </c>
      <c r="E12" s="20">
        <f t="shared" ref="E12:E75" si="2">+B12*C12</f>
        <v>58.481499999999976</v>
      </c>
      <c r="F12" s="22">
        <v>42.874999999999979</v>
      </c>
      <c r="G12" s="16">
        <f t="shared" ref="G12:G75" si="3">G11</f>
        <v>1.3640000000000001</v>
      </c>
      <c r="H12" s="16">
        <f t="shared" ref="H12:H75" si="4">G12*F12</f>
        <v>58.481499999999976</v>
      </c>
    </row>
    <row r="13" spans="1:11" ht="16.5" thickBot="1">
      <c r="A13" s="20">
        <f t="shared" si="0"/>
        <v>15600</v>
      </c>
      <c r="B13" s="20">
        <v>25</v>
      </c>
      <c r="C13" s="20">
        <f t="shared" ref="C13:C75" si="5">D13/B13</f>
        <v>2.8643999999999989</v>
      </c>
      <c r="D13" s="20">
        <f t="shared" si="1"/>
        <v>71.609999999999971</v>
      </c>
      <c r="E13" s="20">
        <f t="shared" si="2"/>
        <v>71.609999999999971</v>
      </c>
      <c r="F13" s="22">
        <v>52.499999999999972</v>
      </c>
      <c r="G13" s="16">
        <f t="shared" si="3"/>
        <v>1.3640000000000001</v>
      </c>
      <c r="H13" s="16">
        <f t="shared" si="4"/>
        <v>71.609999999999971</v>
      </c>
    </row>
    <row r="14" spans="1:11" ht="16.5" thickBot="1">
      <c r="A14" s="20">
        <f t="shared" si="0"/>
        <v>15625</v>
      </c>
      <c r="B14" s="20">
        <v>25</v>
      </c>
      <c r="C14" s="20">
        <f t="shared" si="5"/>
        <v>2.8643999999999989</v>
      </c>
      <c r="D14" s="20">
        <f t="shared" si="1"/>
        <v>71.609999999999971</v>
      </c>
      <c r="E14" s="20">
        <f t="shared" si="2"/>
        <v>71.609999999999971</v>
      </c>
      <c r="F14" s="22">
        <v>52.499999999999972</v>
      </c>
      <c r="G14" s="16">
        <f t="shared" si="3"/>
        <v>1.3640000000000001</v>
      </c>
      <c r="H14" s="16">
        <f t="shared" si="4"/>
        <v>71.609999999999971</v>
      </c>
    </row>
    <row r="15" spans="1:11" ht="16.5" thickBot="1">
      <c r="A15" s="20">
        <f t="shared" si="0"/>
        <v>15650</v>
      </c>
      <c r="B15" s="20">
        <v>25</v>
      </c>
      <c r="C15" s="20">
        <f t="shared" si="5"/>
        <v>3.0076199999999993</v>
      </c>
      <c r="D15" s="20">
        <f t="shared" si="1"/>
        <v>75.190499999999986</v>
      </c>
      <c r="E15" s="20">
        <f t="shared" si="2"/>
        <v>75.190499999999986</v>
      </c>
      <c r="F15" s="22">
        <v>55.124999999999986</v>
      </c>
      <c r="G15" s="16">
        <f t="shared" si="3"/>
        <v>1.3640000000000001</v>
      </c>
      <c r="H15" s="16">
        <f t="shared" si="4"/>
        <v>75.190499999999986</v>
      </c>
    </row>
    <row r="16" spans="1:11" ht="16.5" thickBot="1">
      <c r="A16" s="20">
        <f t="shared" si="0"/>
        <v>15675</v>
      </c>
      <c r="B16" s="20">
        <v>25</v>
      </c>
      <c r="C16" s="20">
        <f t="shared" si="5"/>
        <v>2.959880000000001</v>
      </c>
      <c r="D16" s="20">
        <f t="shared" si="1"/>
        <v>73.997000000000028</v>
      </c>
      <c r="E16" s="20">
        <f t="shared" si="2"/>
        <v>73.997000000000028</v>
      </c>
      <c r="F16" s="22">
        <v>54.250000000000014</v>
      </c>
      <c r="G16" s="16">
        <f t="shared" si="3"/>
        <v>1.3640000000000001</v>
      </c>
      <c r="H16" s="16">
        <f t="shared" si="4"/>
        <v>73.997000000000028</v>
      </c>
    </row>
    <row r="17" spans="1:8" ht="16.5" thickBot="1">
      <c r="A17" s="20">
        <f t="shared" si="0"/>
        <v>15700</v>
      </c>
      <c r="B17" s="20">
        <v>25</v>
      </c>
      <c r="C17" s="20">
        <f t="shared" si="5"/>
        <v>2.8644000000000007</v>
      </c>
      <c r="D17" s="20">
        <f t="shared" si="1"/>
        <v>71.610000000000014</v>
      </c>
      <c r="E17" s="20">
        <f t="shared" si="2"/>
        <v>71.610000000000014</v>
      </c>
      <c r="F17" s="22">
        <v>52.500000000000007</v>
      </c>
      <c r="G17" s="16">
        <f t="shared" si="3"/>
        <v>1.3640000000000001</v>
      </c>
      <c r="H17" s="16">
        <f t="shared" si="4"/>
        <v>71.610000000000014</v>
      </c>
    </row>
    <row r="18" spans="1:8" ht="16.5" thickBot="1">
      <c r="A18" s="20">
        <f t="shared" si="0"/>
        <v>15725</v>
      </c>
      <c r="B18" s="20">
        <v>25</v>
      </c>
      <c r="C18" s="20">
        <f t="shared" si="5"/>
        <v>3.2463200000000012</v>
      </c>
      <c r="D18" s="20">
        <f t="shared" si="1"/>
        <v>81.15800000000003</v>
      </c>
      <c r="E18" s="20">
        <f t="shared" si="2"/>
        <v>81.15800000000003</v>
      </c>
      <c r="F18" s="22">
        <v>59.500000000000014</v>
      </c>
      <c r="G18" s="16">
        <f t="shared" si="3"/>
        <v>1.3640000000000001</v>
      </c>
      <c r="H18" s="16">
        <f t="shared" si="4"/>
        <v>81.15800000000003</v>
      </c>
    </row>
    <row r="19" spans="1:8" ht="16.5" thickBot="1">
      <c r="A19" s="20">
        <f t="shared" si="0"/>
        <v>15750</v>
      </c>
      <c r="B19" s="20">
        <v>25</v>
      </c>
      <c r="C19" s="20">
        <f t="shared" si="5"/>
        <v>3.7237200000000019</v>
      </c>
      <c r="D19" s="20">
        <f t="shared" si="1"/>
        <v>93.093000000000046</v>
      </c>
      <c r="E19" s="20">
        <f t="shared" si="2"/>
        <v>93.093000000000046</v>
      </c>
      <c r="F19" s="22">
        <v>68.250000000000028</v>
      </c>
      <c r="G19" s="16">
        <f t="shared" si="3"/>
        <v>1.3640000000000001</v>
      </c>
      <c r="H19" s="16">
        <f t="shared" si="4"/>
        <v>93.093000000000046</v>
      </c>
    </row>
    <row r="20" spans="1:8" ht="16.5" thickBot="1">
      <c r="A20" s="20">
        <f t="shared" si="0"/>
        <v>15775</v>
      </c>
      <c r="B20" s="20">
        <v>25</v>
      </c>
      <c r="C20" s="20">
        <f t="shared" si="5"/>
        <v>3.6282400000000017</v>
      </c>
      <c r="D20" s="20">
        <f t="shared" si="1"/>
        <v>90.706000000000046</v>
      </c>
      <c r="E20" s="20">
        <f t="shared" si="2"/>
        <v>90.706000000000046</v>
      </c>
      <c r="F20" s="22">
        <v>66.500000000000028</v>
      </c>
      <c r="G20" s="16">
        <f t="shared" si="3"/>
        <v>1.3640000000000001</v>
      </c>
      <c r="H20" s="16">
        <f t="shared" si="4"/>
        <v>90.706000000000046</v>
      </c>
    </row>
    <row r="21" spans="1:8" ht="16.5" thickBot="1">
      <c r="A21" s="20">
        <f t="shared" si="0"/>
        <v>15800</v>
      </c>
      <c r="B21" s="20">
        <v>25</v>
      </c>
      <c r="C21" s="20">
        <f t="shared" si="5"/>
        <v>3.5327600000000019</v>
      </c>
      <c r="D21" s="20">
        <f t="shared" si="1"/>
        <v>88.319000000000045</v>
      </c>
      <c r="E21" s="20">
        <f t="shared" si="2"/>
        <v>88.319000000000045</v>
      </c>
      <c r="F21" s="22">
        <v>64.750000000000028</v>
      </c>
      <c r="G21" s="16">
        <f t="shared" si="3"/>
        <v>1.3640000000000001</v>
      </c>
      <c r="H21" s="16">
        <f t="shared" si="4"/>
        <v>88.319000000000045</v>
      </c>
    </row>
    <row r="22" spans="1:8" ht="16.5" thickBot="1">
      <c r="A22" s="20">
        <f t="shared" si="0"/>
        <v>15825</v>
      </c>
      <c r="B22" s="20">
        <v>25</v>
      </c>
      <c r="C22" s="20">
        <f t="shared" si="5"/>
        <v>3.6282400000000017</v>
      </c>
      <c r="D22" s="20">
        <f t="shared" si="1"/>
        <v>90.706000000000046</v>
      </c>
      <c r="E22" s="20">
        <f t="shared" si="2"/>
        <v>90.706000000000046</v>
      </c>
      <c r="F22" s="22">
        <v>66.500000000000028</v>
      </c>
      <c r="G22" s="16">
        <f t="shared" si="3"/>
        <v>1.3640000000000001</v>
      </c>
      <c r="H22" s="16">
        <f t="shared" si="4"/>
        <v>90.706000000000046</v>
      </c>
    </row>
    <row r="23" spans="1:8" ht="16.5" thickBot="1">
      <c r="A23" s="20">
        <f t="shared" si="0"/>
        <v>15850</v>
      </c>
      <c r="B23" s="20">
        <v>25</v>
      </c>
      <c r="C23" s="20">
        <f t="shared" si="5"/>
        <v>3.5327600000000019</v>
      </c>
      <c r="D23" s="20">
        <f t="shared" si="1"/>
        <v>88.319000000000045</v>
      </c>
      <c r="E23" s="20">
        <f t="shared" si="2"/>
        <v>88.319000000000045</v>
      </c>
      <c r="F23" s="22">
        <v>64.750000000000028</v>
      </c>
      <c r="G23" s="16">
        <f t="shared" si="3"/>
        <v>1.3640000000000001</v>
      </c>
      <c r="H23" s="16">
        <f t="shared" si="4"/>
        <v>88.319000000000045</v>
      </c>
    </row>
    <row r="24" spans="1:8" ht="16.5" thickBot="1">
      <c r="A24" s="20">
        <f t="shared" si="0"/>
        <v>15875</v>
      </c>
      <c r="B24" s="20">
        <v>25</v>
      </c>
      <c r="C24" s="20">
        <f t="shared" si="5"/>
        <v>3.7237200000000019</v>
      </c>
      <c r="D24" s="20">
        <f t="shared" si="1"/>
        <v>93.093000000000046</v>
      </c>
      <c r="E24" s="20">
        <f t="shared" si="2"/>
        <v>93.093000000000046</v>
      </c>
      <c r="F24" s="22">
        <v>68.250000000000028</v>
      </c>
      <c r="G24" s="16">
        <f t="shared" si="3"/>
        <v>1.3640000000000001</v>
      </c>
      <c r="H24" s="16">
        <f t="shared" si="4"/>
        <v>93.093000000000046</v>
      </c>
    </row>
    <row r="25" spans="1:8" ht="16.5" thickBot="1">
      <c r="A25" s="20">
        <f t="shared" si="0"/>
        <v>15900</v>
      </c>
      <c r="B25" s="20">
        <v>25</v>
      </c>
      <c r="C25" s="20">
        <f t="shared" si="5"/>
        <v>3.86694</v>
      </c>
      <c r="D25" s="20">
        <f t="shared" si="1"/>
        <v>96.673500000000004</v>
      </c>
      <c r="E25" s="20">
        <f t="shared" si="2"/>
        <v>96.673500000000004</v>
      </c>
      <c r="F25" s="22">
        <v>70.875</v>
      </c>
      <c r="G25" s="16">
        <f t="shared" si="3"/>
        <v>1.3640000000000001</v>
      </c>
      <c r="H25" s="16">
        <f t="shared" si="4"/>
        <v>96.673500000000004</v>
      </c>
    </row>
    <row r="26" spans="1:8" ht="16.5" thickBot="1">
      <c r="A26" s="20">
        <f t="shared" si="0"/>
        <v>15925</v>
      </c>
      <c r="B26" s="20">
        <v>25</v>
      </c>
      <c r="C26" s="20">
        <f t="shared" si="5"/>
        <v>3.628239999999999</v>
      </c>
      <c r="D26" s="20">
        <f t="shared" si="1"/>
        <v>90.705999999999975</v>
      </c>
      <c r="E26" s="20">
        <f t="shared" si="2"/>
        <v>90.705999999999975</v>
      </c>
      <c r="F26" s="22">
        <v>66.499999999999972</v>
      </c>
      <c r="G26" s="16">
        <f t="shared" si="3"/>
        <v>1.3640000000000001</v>
      </c>
      <c r="H26" s="16">
        <f t="shared" si="4"/>
        <v>90.705999999999975</v>
      </c>
    </row>
    <row r="27" spans="1:8" ht="16.5" thickBot="1">
      <c r="A27" s="20">
        <f t="shared" si="0"/>
        <v>15950</v>
      </c>
      <c r="B27" s="20">
        <v>25</v>
      </c>
      <c r="C27" s="20">
        <f t="shared" si="5"/>
        <v>3.5805000000000002</v>
      </c>
      <c r="D27" s="20">
        <f t="shared" si="1"/>
        <v>89.512500000000003</v>
      </c>
      <c r="E27" s="20">
        <f t="shared" si="2"/>
        <v>89.512500000000003</v>
      </c>
      <c r="F27" s="22">
        <v>65.625</v>
      </c>
      <c r="G27" s="16">
        <f t="shared" si="3"/>
        <v>1.3640000000000001</v>
      </c>
      <c r="H27" s="16">
        <f t="shared" si="4"/>
        <v>89.512500000000003</v>
      </c>
    </row>
    <row r="28" spans="1:8" ht="16.5" thickBot="1">
      <c r="A28" s="20">
        <f t="shared" si="0"/>
        <v>15975</v>
      </c>
      <c r="B28" s="20">
        <v>25</v>
      </c>
      <c r="C28" s="20">
        <f t="shared" si="5"/>
        <v>3.86694</v>
      </c>
      <c r="D28" s="20">
        <f t="shared" si="1"/>
        <v>96.673500000000004</v>
      </c>
      <c r="E28" s="20">
        <f t="shared" si="2"/>
        <v>96.673500000000004</v>
      </c>
      <c r="F28" s="22">
        <v>70.875</v>
      </c>
      <c r="G28" s="16">
        <f t="shared" si="3"/>
        <v>1.3640000000000001</v>
      </c>
      <c r="H28" s="16">
        <f t="shared" si="4"/>
        <v>96.673500000000004</v>
      </c>
    </row>
    <row r="29" spans="1:8" ht="16.5" thickBot="1">
      <c r="A29" s="20">
        <f t="shared" si="0"/>
        <v>16000</v>
      </c>
      <c r="B29" s="20">
        <v>25</v>
      </c>
      <c r="C29" s="20">
        <f t="shared" si="5"/>
        <v>3.9146799999999997</v>
      </c>
      <c r="D29" s="20">
        <f t="shared" si="1"/>
        <v>97.86699999999999</v>
      </c>
      <c r="E29" s="20">
        <f t="shared" si="2"/>
        <v>97.86699999999999</v>
      </c>
      <c r="F29" s="22">
        <v>71.749999999999986</v>
      </c>
      <c r="G29" s="16">
        <f t="shared" si="3"/>
        <v>1.3640000000000001</v>
      </c>
      <c r="H29" s="16">
        <f t="shared" si="4"/>
        <v>97.86699999999999</v>
      </c>
    </row>
    <row r="30" spans="1:8" ht="16.5" thickBot="1">
      <c r="A30" s="20">
        <f t="shared" si="0"/>
        <v>16025</v>
      </c>
      <c r="B30" s="20">
        <v>25</v>
      </c>
      <c r="C30" s="20">
        <f t="shared" si="5"/>
        <v>3.86694</v>
      </c>
      <c r="D30" s="20">
        <f t="shared" si="1"/>
        <v>96.673500000000004</v>
      </c>
      <c r="E30" s="20">
        <f t="shared" si="2"/>
        <v>96.673500000000004</v>
      </c>
      <c r="F30" s="22">
        <v>70.875</v>
      </c>
      <c r="G30" s="16">
        <f t="shared" si="3"/>
        <v>1.3640000000000001</v>
      </c>
      <c r="H30" s="16">
        <f t="shared" si="4"/>
        <v>96.673500000000004</v>
      </c>
    </row>
    <row r="31" spans="1:8" ht="16.5" thickBot="1">
      <c r="A31" s="20">
        <f t="shared" si="0"/>
        <v>16050</v>
      </c>
      <c r="B31" s="20">
        <v>25</v>
      </c>
      <c r="C31" s="20">
        <f t="shared" si="5"/>
        <v>4.057900000000001</v>
      </c>
      <c r="D31" s="20">
        <f t="shared" si="1"/>
        <v>101.44750000000003</v>
      </c>
      <c r="E31" s="20">
        <f t="shared" si="2"/>
        <v>101.44750000000002</v>
      </c>
      <c r="F31" s="22">
        <v>74.375000000000014</v>
      </c>
      <c r="G31" s="16">
        <f t="shared" si="3"/>
        <v>1.3640000000000001</v>
      </c>
      <c r="H31" s="16">
        <f t="shared" si="4"/>
        <v>101.44750000000003</v>
      </c>
    </row>
    <row r="32" spans="1:8" ht="16.5" thickBot="1">
      <c r="A32" s="20">
        <f t="shared" si="0"/>
        <v>16075</v>
      </c>
      <c r="B32" s="20">
        <v>25</v>
      </c>
      <c r="C32" s="20">
        <f t="shared" si="5"/>
        <v>4.6785200000000007</v>
      </c>
      <c r="D32" s="20">
        <f t="shared" si="1"/>
        <v>116.96300000000001</v>
      </c>
      <c r="E32" s="20">
        <f t="shared" si="2"/>
        <v>116.96300000000002</v>
      </c>
      <c r="F32" s="22">
        <v>85.75</v>
      </c>
      <c r="G32" s="16">
        <f t="shared" si="3"/>
        <v>1.3640000000000001</v>
      </c>
      <c r="H32" s="16">
        <f t="shared" si="4"/>
        <v>116.96300000000001</v>
      </c>
    </row>
    <row r="33" spans="1:8" ht="16.5" thickBot="1">
      <c r="A33" s="20">
        <f t="shared" si="0"/>
        <v>16100</v>
      </c>
      <c r="B33" s="20">
        <v>25</v>
      </c>
      <c r="C33" s="20">
        <f t="shared" si="5"/>
        <v>5.0126999999999997</v>
      </c>
      <c r="D33" s="20">
        <f t="shared" si="1"/>
        <v>125.3175</v>
      </c>
      <c r="E33" s="20">
        <f t="shared" si="2"/>
        <v>125.3175</v>
      </c>
      <c r="F33" s="22">
        <v>91.874999999999986</v>
      </c>
      <c r="G33" s="16">
        <f t="shared" si="3"/>
        <v>1.3640000000000001</v>
      </c>
      <c r="H33" s="16">
        <f t="shared" si="4"/>
        <v>125.3175</v>
      </c>
    </row>
    <row r="34" spans="1:8" ht="16.5" thickBot="1">
      <c r="A34" s="20">
        <f t="shared" si="0"/>
        <v>16125</v>
      </c>
      <c r="B34" s="20">
        <v>25</v>
      </c>
      <c r="C34" s="20">
        <f t="shared" si="5"/>
        <v>5.3468799999999987</v>
      </c>
      <c r="D34" s="20">
        <f t="shared" si="1"/>
        <v>133.67199999999997</v>
      </c>
      <c r="E34" s="20">
        <f t="shared" si="2"/>
        <v>133.67199999999997</v>
      </c>
      <c r="F34" s="22">
        <v>97.999999999999972</v>
      </c>
      <c r="G34" s="16">
        <f t="shared" si="3"/>
        <v>1.3640000000000001</v>
      </c>
      <c r="H34" s="16">
        <f t="shared" si="4"/>
        <v>133.67199999999997</v>
      </c>
    </row>
    <row r="35" spans="1:8" ht="16.5" thickBot="1">
      <c r="A35" s="20">
        <f t="shared" si="0"/>
        <v>16150</v>
      </c>
      <c r="B35" s="20">
        <v>25</v>
      </c>
      <c r="C35" s="20">
        <f t="shared" si="5"/>
        <v>5.9675000000000002</v>
      </c>
      <c r="D35" s="20">
        <f t="shared" si="1"/>
        <v>149.1875</v>
      </c>
      <c r="E35" s="20">
        <f t="shared" si="2"/>
        <v>149.1875</v>
      </c>
      <c r="F35" s="22">
        <v>109.375</v>
      </c>
      <c r="G35" s="16">
        <f t="shared" si="3"/>
        <v>1.3640000000000001</v>
      </c>
      <c r="H35" s="16">
        <f t="shared" si="4"/>
        <v>149.1875</v>
      </c>
    </row>
    <row r="36" spans="1:8" ht="16.5" thickBot="1">
      <c r="A36" s="20">
        <f t="shared" si="0"/>
        <v>16175</v>
      </c>
      <c r="B36" s="20">
        <v>25</v>
      </c>
      <c r="C36" s="20">
        <f t="shared" si="5"/>
        <v>6.1584599999999998</v>
      </c>
      <c r="D36" s="20">
        <f t="shared" si="1"/>
        <v>153.9615</v>
      </c>
      <c r="E36" s="20">
        <f t="shared" si="2"/>
        <v>153.9615</v>
      </c>
      <c r="F36" s="22">
        <v>112.875</v>
      </c>
      <c r="G36" s="16">
        <f t="shared" si="3"/>
        <v>1.3640000000000001</v>
      </c>
      <c r="H36" s="16">
        <f t="shared" si="4"/>
        <v>153.9615</v>
      </c>
    </row>
    <row r="37" spans="1:8" ht="16.5" thickBot="1">
      <c r="A37" s="20">
        <f t="shared" si="0"/>
        <v>16200</v>
      </c>
      <c r="B37" s="20">
        <v>25</v>
      </c>
      <c r="C37" s="20">
        <f t="shared" si="5"/>
        <v>5.9675000000000002</v>
      </c>
      <c r="D37" s="20">
        <f t="shared" si="1"/>
        <v>149.1875</v>
      </c>
      <c r="E37" s="20">
        <f t="shared" si="2"/>
        <v>149.1875</v>
      </c>
      <c r="F37" s="22">
        <v>109.375</v>
      </c>
      <c r="G37" s="16">
        <f t="shared" si="3"/>
        <v>1.3640000000000001</v>
      </c>
      <c r="H37" s="16">
        <f t="shared" si="4"/>
        <v>149.1875</v>
      </c>
    </row>
    <row r="38" spans="1:8" ht="16.5" thickBot="1">
      <c r="A38" s="20">
        <f t="shared" si="0"/>
        <v>16225</v>
      </c>
      <c r="B38" s="20">
        <v>25</v>
      </c>
      <c r="C38" s="20">
        <f t="shared" si="5"/>
        <v>5.7288000000000014</v>
      </c>
      <c r="D38" s="20">
        <f t="shared" si="1"/>
        <v>143.22000000000003</v>
      </c>
      <c r="E38" s="20">
        <f t="shared" si="2"/>
        <v>143.22000000000003</v>
      </c>
      <c r="F38" s="22">
        <v>105.00000000000001</v>
      </c>
      <c r="G38" s="16">
        <f t="shared" si="3"/>
        <v>1.3640000000000001</v>
      </c>
      <c r="H38" s="16">
        <f t="shared" si="4"/>
        <v>143.22000000000003</v>
      </c>
    </row>
    <row r="39" spans="1:8" ht="16.5" thickBot="1">
      <c r="A39" s="20">
        <f t="shared" si="0"/>
        <v>16250</v>
      </c>
      <c r="B39" s="20">
        <v>25</v>
      </c>
      <c r="C39" s="20">
        <f t="shared" si="5"/>
        <v>5.2991399999999995</v>
      </c>
      <c r="D39" s="20">
        <f t="shared" si="1"/>
        <v>132.4785</v>
      </c>
      <c r="E39" s="20">
        <f t="shared" si="2"/>
        <v>132.4785</v>
      </c>
      <c r="F39" s="22">
        <v>97.124999999999986</v>
      </c>
      <c r="G39" s="16">
        <f t="shared" si="3"/>
        <v>1.3640000000000001</v>
      </c>
      <c r="H39" s="16">
        <f t="shared" si="4"/>
        <v>132.4785</v>
      </c>
    </row>
    <row r="40" spans="1:8" ht="16.5" thickBot="1">
      <c r="A40" s="20">
        <f t="shared" si="0"/>
        <v>16275</v>
      </c>
      <c r="B40" s="20">
        <v>25</v>
      </c>
      <c r="C40" s="20">
        <f t="shared" si="5"/>
        <v>4.726259999999999</v>
      </c>
      <c r="D40" s="20">
        <f t="shared" si="1"/>
        <v>118.15649999999997</v>
      </c>
      <c r="E40" s="20">
        <f t="shared" si="2"/>
        <v>118.15649999999998</v>
      </c>
      <c r="F40" s="22">
        <v>86.624999999999972</v>
      </c>
      <c r="G40" s="16">
        <f t="shared" si="3"/>
        <v>1.3640000000000001</v>
      </c>
      <c r="H40" s="16">
        <f t="shared" si="4"/>
        <v>118.15649999999997</v>
      </c>
    </row>
    <row r="41" spans="1:8" ht="16.5" thickBot="1">
      <c r="A41" s="20">
        <f t="shared" si="0"/>
        <v>16300</v>
      </c>
      <c r="B41" s="20">
        <v>25</v>
      </c>
      <c r="C41" s="20">
        <f t="shared" si="5"/>
        <v>4.9172199999999995</v>
      </c>
      <c r="D41" s="20">
        <f t="shared" si="1"/>
        <v>122.93049999999999</v>
      </c>
      <c r="E41" s="20">
        <f t="shared" si="2"/>
        <v>122.93049999999998</v>
      </c>
      <c r="F41" s="22">
        <v>90.124999999999986</v>
      </c>
      <c r="G41" s="16">
        <f t="shared" si="3"/>
        <v>1.3640000000000001</v>
      </c>
      <c r="H41" s="16">
        <f t="shared" si="4"/>
        <v>122.93049999999999</v>
      </c>
    </row>
    <row r="42" spans="1:8" ht="16.5" thickBot="1">
      <c r="A42" s="20">
        <f t="shared" si="0"/>
        <v>16325</v>
      </c>
      <c r="B42" s="20">
        <v>25</v>
      </c>
      <c r="C42" s="20">
        <f t="shared" si="5"/>
        <v>5.2036600000000002</v>
      </c>
      <c r="D42" s="20">
        <f t="shared" si="1"/>
        <v>130.0915</v>
      </c>
      <c r="E42" s="20">
        <f t="shared" si="2"/>
        <v>130.0915</v>
      </c>
      <c r="F42" s="22">
        <v>95.374999999999986</v>
      </c>
      <c r="G42" s="16">
        <f t="shared" si="3"/>
        <v>1.3640000000000001</v>
      </c>
      <c r="H42" s="16">
        <f t="shared" si="4"/>
        <v>130.0915</v>
      </c>
    </row>
    <row r="43" spans="1:8" ht="16.5" thickBot="1">
      <c r="A43" s="20">
        <f t="shared" si="0"/>
        <v>16350</v>
      </c>
      <c r="B43" s="20">
        <v>25</v>
      </c>
      <c r="C43" s="20">
        <f t="shared" si="5"/>
        <v>5.2514000000000012</v>
      </c>
      <c r="D43" s="20">
        <f t="shared" si="1"/>
        <v>131.28500000000003</v>
      </c>
      <c r="E43" s="20">
        <f t="shared" si="2"/>
        <v>131.28500000000003</v>
      </c>
      <c r="F43" s="22">
        <v>96.250000000000014</v>
      </c>
      <c r="G43" s="16">
        <f t="shared" si="3"/>
        <v>1.3640000000000001</v>
      </c>
      <c r="H43" s="16">
        <f t="shared" si="4"/>
        <v>131.28500000000003</v>
      </c>
    </row>
    <row r="44" spans="1:8" ht="16.5" thickBot="1">
      <c r="A44" s="20">
        <f t="shared" si="0"/>
        <v>16375</v>
      </c>
      <c r="B44" s="20">
        <v>25</v>
      </c>
      <c r="C44" s="20">
        <f t="shared" si="5"/>
        <v>5.6810599999999996</v>
      </c>
      <c r="D44" s="20">
        <f t="shared" si="1"/>
        <v>142.0265</v>
      </c>
      <c r="E44" s="20">
        <f t="shared" si="2"/>
        <v>142.0265</v>
      </c>
      <c r="F44" s="22">
        <v>104.125</v>
      </c>
      <c r="G44" s="16">
        <f t="shared" si="3"/>
        <v>1.3640000000000001</v>
      </c>
      <c r="H44" s="16">
        <f t="shared" si="4"/>
        <v>142.0265</v>
      </c>
    </row>
    <row r="45" spans="1:8" ht="16.5" thickBot="1">
      <c r="A45" s="20">
        <f t="shared" si="0"/>
        <v>16400</v>
      </c>
      <c r="B45" s="20">
        <v>25</v>
      </c>
      <c r="C45" s="20">
        <f t="shared" si="5"/>
        <v>6.3494200000000003</v>
      </c>
      <c r="D45" s="20">
        <f t="shared" si="1"/>
        <v>158.7355</v>
      </c>
      <c r="E45" s="20">
        <f t="shared" si="2"/>
        <v>158.7355</v>
      </c>
      <c r="F45" s="22">
        <v>116.375</v>
      </c>
      <c r="G45" s="16">
        <f t="shared" si="3"/>
        <v>1.3640000000000001</v>
      </c>
      <c r="H45" s="16">
        <f t="shared" si="4"/>
        <v>158.7355</v>
      </c>
    </row>
    <row r="46" spans="1:8" ht="16.5" thickBot="1">
      <c r="A46" s="20">
        <f t="shared" si="0"/>
        <v>16425</v>
      </c>
      <c r="B46" s="20">
        <v>25</v>
      </c>
      <c r="C46" s="20">
        <f t="shared" si="5"/>
        <v>6.5881200000000026</v>
      </c>
      <c r="D46" s="20">
        <f t="shared" si="1"/>
        <v>164.70300000000006</v>
      </c>
      <c r="E46" s="20">
        <f t="shared" si="2"/>
        <v>164.70300000000006</v>
      </c>
      <c r="F46" s="22">
        <v>120.75000000000003</v>
      </c>
      <c r="G46" s="16">
        <f t="shared" si="3"/>
        <v>1.3640000000000001</v>
      </c>
      <c r="H46" s="16">
        <f t="shared" si="4"/>
        <v>164.70300000000006</v>
      </c>
    </row>
    <row r="47" spans="1:8" ht="16.5" thickBot="1">
      <c r="A47" s="20">
        <f t="shared" si="0"/>
        <v>16450</v>
      </c>
      <c r="B47" s="20">
        <v>25</v>
      </c>
      <c r="C47" s="20">
        <f t="shared" si="5"/>
        <v>6.2062000000000026</v>
      </c>
      <c r="D47" s="20">
        <f t="shared" si="1"/>
        <v>155.15500000000006</v>
      </c>
      <c r="E47" s="20">
        <f t="shared" si="2"/>
        <v>155.15500000000006</v>
      </c>
      <c r="F47" s="22">
        <v>113.75000000000003</v>
      </c>
      <c r="G47" s="16">
        <f t="shared" si="3"/>
        <v>1.3640000000000001</v>
      </c>
      <c r="H47" s="16">
        <f t="shared" si="4"/>
        <v>155.15500000000006</v>
      </c>
    </row>
    <row r="48" spans="1:8" ht="16.5" thickBot="1">
      <c r="A48" s="20">
        <f t="shared" si="0"/>
        <v>16475</v>
      </c>
      <c r="B48" s="20">
        <v>25</v>
      </c>
      <c r="C48" s="20">
        <f t="shared" si="5"/>
        <v>6.4926400000000024</v>
      </c>
      <c r="D48" s="20">
        <f t="shared" si="1"/>
        <v>162.31600000000006</v>
      </c>
      <c r="E48" s="20">
        <f t="shared" si="2"/>
        <v>162.31600000000006</v>
      </c>
      <c r="F48" s="22">
        <v>119.00000000000003</v>
      </c>
      <c r="G48" s="16">
        <f t="shared" si="3"/>
        <v>1.3640000000000001</v>
      </c>
      <c r="H48" s="16">
        <f t="shared" si="4"/>
        <v>162.31600000000006</v>
      </c>
    </row>
    <row r="49" spans="1:8" ht="16.5" thickBot="1">
      <c r="A49" s="20">
        <f t="shared" si="0"/>
        <v>16500</v>
      </c>
      <c r="B49" s="20">
        <v>25</v>
      </c>
      <c r="C49" s="20">
        <f t="shared" si="5"/>
        <v>7.1610000000000005</v>
      </c>
      <c r="D49" s="20">
        <f t="shared" si="1"/>
        <v>179.02500000000001</v>
      </c>
      <c r="E49" s="20">
        <f t="shared" si="2"/>
        <v>179.02500000000001</v>
      </c>
      <c r="F49" s="22">
        <v>131.25</v>
      </c>
      <c r="G49" s="16">
        <f t="shared" si="3"/>
        <v>1.3640000000000001</v>
      </c>
      <c r="H49" s="16">
        <f t="shared" si="4"/>
        <v>179.02500000000001</v>
      </c>
    </row>
    <row r="50" spans="1:8" ht="16.5" thickBot="1">
      <c r="A50" s="20">
        <f t="shared" si="0"/>
        <v>16525</v>
      </c>
      <c r="B50" s="20">
        <v>25</v>
      </c>
      <c r="C50" s="20">
        <f t="shared" si="5"/>
        <v>6.97004</v>
      </c>
      <c r="D50" s="20">
        <f t="shared" si="1"/>
        <v>174.251</v>
      </c>
      <c r="E50" s="20">
        <f t="shared" si="2"/>
        <v>174.251</v>
      </c>
      <c r="F50" s="22">
        <v>127.75</v>
      </c>
      <c r="G50" s="16">
        <f t="shared" si="3"/>
        <v>1.3640000000000001</v>
      </c>
      <c r="H50" s="16">
        <f t="shared" si="4"/>
        <v>174.251</v>
      </c>
    </row>
    <row r="51" spans="1:8" ht="16.5" thickBot="1">
      <c r="A51" s="20">
        <f t="shared" si="0"/>
        <v>16550</v>
      </c>
      <c r="B51" s="20">
        <v>25</v>
      </c>
      <c r="C51" s="20">
        <f t="shared" si="5"/>
        <v>5.9197600000000019</v>
      </c>
      <c r="D51" s="20">
        <f t="shared" si="1"/>
        <v>147.99400000000006</v>
      </c>
      <c r="E51" s="20">
        <f t="shared" si="2"/>
        <v>147.99400000000006</v>
      </c>
      <c r="F51" s="22">
        <v>108.50000000000003</v>
      </c>
      <c r="G51" s="16">
        <f t="shared" si="3"/>
        <v>1.3640000000000001</v>
      </c>
      <c r="H51" s="16">
        <f t="shared" si="4"/>
        <v>147.99400000000006</v>
      </c>
    </row>
    <row r="52" spans="1:8" ht="16.5" thickBot="1">
      <c r="A52" s="20">
        <f t="shared" si="0"/>
        <v>16575</v>
      </c>
      <c r="B52" s="20">
        <v>25</v>
      </c>
      <c r="C52" s="20">
        <f t="shared" si="5"/>
        <v>5.537840000000001</v>
      </c>
      <c r="D52" s="20">
        <f t="shared" si="1"/>
        <v>138.44600000000003</v>
      </c>
      <c r="E52" s="20">
        <f t="shared" si="2"/>
        <v>138.44600000000003</v>
      </c>
      <c r="F52" s="22">
        <v>101.50000000000001</v>
      </c>
      <c r="G52" s="16">
        <f t="shared" si="3"/>
        <v>1.3640000000000001</v>
      </c>
      <c r="H52" s="16">
        <f t="shared" si="4"/>
        <v>138.44600000000003</v>
      </c>
    </row>
    <row r="53" spans="1:8" ht="16.5" thickBot="1">
      <c r="A53" s="20">
        <f t="shared" si="0"/>
        <v>16600</v>
      </c>
      <c r="B53" s="20">
        <v>25</v>
      </c>
      <c r="C53" s="20">
        <f t="shared" si="5"/>
        <v>5.9675000000000002</v>
      </c>
      <c r="D53" s="20">
        <f t="shared" si="1"/>
        <v>149.1875</v>
      </c>
      <c r="E53" s="20">
        <f t="shared" si="2"/>
        <v>149.1875</v>
      </c>
      <c r="F53" s="22">
        <v>109.375</v>
      </c>
      <c r="G53" s="16">
        <f t="shared" si="3"/>
        <v>1.3640000000000001</v>
      </c>
      <c r="H53" s="16">
        <f t="shared" si="4"/>
        <v>149.1875</v>
      </c>
    </row>
    <row r="54" spans="1:8" ht="16.5" thickBot="1">
      <c r="A54" s="20">
        <f t="shared" si="0"/>
        <v>16625</v>
      </c>
      <c r="B54" s="20">
        <v>25</v>
      </c>
      <c r="C54" s="20">
        <f t="shared" si="5"/>
        <v>5.9675000000000002</v>
      </c>
      <c r="D54" s="20">
        <f t="shared" si="1"/>
        <v>149.1875</v>
      </c>
      <c r="E54" s="20">
        <f t="shared" si="2"/>
        <v>149.1875</v>
      </c>
      <c r="F54" s="22">
        <v>109.375</v>
      </c>
      <c r="G54" s="16">
        <f t="shared" si="3"/>
        <v>1.3640000000000001</v>
      </c>
      <c r="H54" s="16">
        <f t="shared" si="4"/>
        <v>149.1875</v>
      </c>
    </row>
    <row r="55" spans="1:8" ht="16.5" thickBot="1">
      <c r="A55" s="20">
        <f t="shared" si="0"/>
        <v>16650</v>
      </c>
      <c r="B55" s="20">
        <v>25</v>
      </c>
      <c r="C55" s="20">
        <f t="shared" si="5"/>
        <v>5.9197600000000019</v>
      </c>
      <c r="D55" s="20">
        <f t="shared" si="1"/>
        <v>147.99400000000006</v>
      </c>
      <c r="E55" s="20">
        <f t="shared" si="2"/>
        <v>147.99400000000006</v>
      </c>
      <c r="F55" s="22">
        <v>108.50000000000003</v>
      </c>
      <c r="G55" s="16">
        <f t="shared" si="3"/>
        <v>1.3640000000000001</v>
      </c>
      <c r="H55" s="16">
        <f t="shared" si="4"/>
        <v>147.99400000000006</v>
      </c>
    </row>
    <row r="56" spans="1:8" ht="16.5" thickBot="1">
      <c r="A56" s="20">
        <f t="shared" si="0"/>
        <v>16675</v>
      </c>
      <c r="B56" s="20">
        <v>25</v>
      </c>
      <c r="C56" s="20">
        <f t="shared" si="5"/>
        <v>5.6810599999999996</v>
      </c>
      <c r="D56" s="20">
        <f t="shared" si="1"/>
        <v>142.0265</v>
      </c>
      <c r="E56" s="20">
        <f t="shared" si="2"/>
        <v>142.0265</v>
      </c>
      <c r="F56" s="22">
        <v>104.125</v>
      </c>
      <c r="G56" s="16">
        <f t="shared" si="3"/>
        <v>1.3640000000000001</v>
      </c>
      <c r="H56" s="16">
        <f t="shared" si="4"/>
        <v>142.0265</v>
      </c>
    </row>
    <row r="57" spans="1:8" ht="16.5" thickBot="1">
      <c r="A57" s="20">
        <f t="shared" si="0"/>
        <v>16700</v>
      </c>
      <c r="B57" s="20">
        <v>25</v>
      </c>
      <c r="C57" s="20">
        <f t="shared" si="5"/>
        <v>5.3946199999999997</v>
      </c>
      <c r="D57" s="20">
        <f t="shared" si="1"/>
        <v>134.8655</v>
      </c>
      <c r="E57" s="20">
        <f t="shared" si="2"/>
        <v>134.8655</v>
      </c>
      <c r="F57" s="22">
        <v>98.874999999999986</v>
      </c>
      <c r="G57" s="16">
        <f t="shared" si="3"/>
        <v>1.3640000000000001</v>
      </c>
      <c r="H57" s="16">
        <f t="shared" si="4"/>
        <v>134.8655</v>
      </c>
    </row>
    <row r="58" spans="1:8" ht="16.5" thickBot="1">
      <c r="A58" s="20">
        <f t="shared" si="0"/>
        <v>16725</v>
      </c>
      <c r="B58" s="20">
        <v>25</v>
      </c>
      <c r="C58" s="20">
        <f t="shared" si="5"/>
        <v>5.3468800000000014</v>
      </c>
      <c r="D58" s="20">
        <f t="shared" si="1"/>
        <v>133.67200000000003</v>
      </c>
      <c r="E58" s="20">
        <f t="shared" si="2"/>
        <v>133.67200000000003</v>
      </c>
      <c r="F58" s="22">
        <v>98.000000000000014</v>
      </c>
      <c r="G58" s="16">
        <f t="shared" si="3"/>
        <v>1.3640000000000001</v>
      </c>
      <c r="H58" s="16">
        <f t="shared" si="4"/>
        <v>133.67200000000003</v>
      </c>
    </row>
    <row r="59" spans="1:8" ht="16.5" thickBot="1">
      <c r="A59" s="20">
        <f t="shared" si="0"/>
        <v>16750</v>
      </c>
      <c r="B59" s="20">
        <v>25</v>
      </c>
      <c r="C59" s="20">
        <f t="shared" si="5"/>
        <v>5.3468800000000014</v>
      </c>
      <c r="D59" s="20">
        <f t="shared" si="1"/>
        <v>133.67200000000003</v>
      </c>
      <c r="E59" s="20">
        <f t="shared" si="2"/>
        <v>133.67200000000003</v>
      </c>
      <c r="F59" s="22">
        <v>98.000000000000014</v>
      </c>
      <c r="G59" s="16">
        <f t="shared" si="3"/>
        <v>1.3640000000000001</v>
      </c>
      <c r="H59" s="16">
        <f t="shared" si="4"/>
        <v>133.67200000000003</v>
      </c>
    </row>
    <row r="60" spans="1:8" ht="16.5" thickBot="1">
      <c r="A60" s="20">
        <f t="shared" si="0"/>
        <v>16775</v>
      </c>
      <c r="B60" s="20">
        <v>25</v>
      </c>
      <c r="C60" s="20">
        <f t="shared" si="5"/>
        <v>5.1081799999999999</v>
      </c>
      <c r="D60" s="20">
        <f t="shared" si="1"/>
        <v>127.7045</v>
      </c>
      <c r="E60" s="20">
        <f t="shared" si="2"/>
        <v>127.7045</v>
      </c>
      <c r="F60" s="22">
        <v>93.624999999999986</v>
      </c>
      <c r="G60" s="16">
        <f t="shared" si="3"/>
        <v>1.3640000000000001</v>
      </c>
      <c r="H60" s="16">
        <f t="shared" si="4"/>
        <v>127.7045</v>
      </c>
    </row>
    <row r="61" spans="1:8" ht="16.5" thickBot="1">
      <c r="A61" s="20">
        <f t="shared" si="0"/>
        <v>16800</v>
      </c>
      <c r="B61" s="20">
        <v>25</v>
      </c>
      <c r="C61" s="20">
        <f t="shared" si="5"/>
        <v>4.9172199999999995</v>
      </c>
      <c r="D61" s="20">
        <f t="shared" si="1"/>
        <v>122.93049999999999</v>
      </c>
      <c r="E61" s="20">
        <f t="shared" si="2"/>
        <v>122.93049999999998</v>
      </c>
      <c r="F61" s="22">
        <v>90.124999999999986</v>
      </c>
      <c r="G61" s="16">
        <f t="shared" si="3"/>
        <v>1.3640000000000001</v>
      </c>
      <c r="H61" s="16">
        <f t="shared" si="4"/>
        <v>122.93049999999999</v>
      </c>
    </row>
    <row r="62" spans="1:8" ht="16.5" thickBot="1">
      <c r="A62" s="20">
        <f t="shared" si="0"/>
        <v>16825</v>
      </c>
      <c r="B62" s="20">
        <v>25</v>
      </c>
      <c r="C62" s="20">
        <f t="shared" si="5"/>
        <v>5.1559200000000001</v>
      </c>
      <c r="D62" s="20">
        <f t="shared" si="1"/>
        <v>128.898</v>
      </c>
      <c r="E62" s="20">
        <f t="shared" si="2"/>
        <v>128.898</v>
      </c>
      <c r="F62" s="22">
        <v>94.5</v>
      </c>
      <c r="G62" s="16">
        <f t="shared" si="3"/>
        <v>1.3640000000000001</v>
      </c>
      <c r="H62" s="16">
        <f t="shared" si="4"/>
        <v>128.898</v>
      </c>
    </row>
    <row r="63" spans="1:8" ht="16.5" thickBot="1">
      <c r="A63" s="20">
        <f t="shared" si="0"/>
        <v>16850</v>
      </c>
      <c r="B63" s="20">
        <v>25</v>
      </c>
      <c r="C63" s="20">
        <f t="shared" si="5"/>
        <v>5.3946199999999997</v>
      </c>
      <c r="D63" s="20">
        <f t="shared" si="1"/>
        <v>134.8655</v>
      </c>
      <c r="E63" s="20">
        <f t="shared" si="2"/>
        <v>134.8655</v>
      </c>
      <c r="F63" s="22">
        <v>98.874999999999986</v>
      </c>
      <c r="G63" s="16">
        <f t="shared" si="3"/>
        <v>1.3640000000000001</v>
      </c>
      <c r="H63" s="16">
        <f t="shared" si="4"/>
        <v>134.8655</v>
      </c>
    </row>
    <row r="64" spans="1:8" ht="16.5" thickBot="1">
      <c r="A64" s="20">
        <f t="shared" si="0"/>
        <v>16875</v>
      </c>
      <c r="B64" s="20">
        <v>25</v>
      </c>
      <c r="C64" s="20">
        <f t="shared" si="5"/>
        <v>5.7287999999999988</v>
      </c>
      <c r="D64" s="20">
        <f t="shared" si="1"/>
        <v>143.21999999999997</v>
      </c>
      <c r="E64" s="20">
        <f t="shared" si="2"/>
        <v>143.21999999999997</v>
      </c>
      <c r="F64" s="22">
        <v>104.99999999999997</v>
      </c>
      <c r="G64" s="16">
        <f t="shared" si="3"/>
        <v>1.3640000000000001</v>
      </c>
      <c r="H64" s="16">
        <f t="shared" si="4"/>
        <v>143.21999999999997</v>
      </c>
    </row>
    <row r="65" spans="1:8" ht="16.5" thickBot="1">
      <c r="A65" s="20">
        <f t="shared" si="0"/>
        <v>16900</v>
      </c>
      <c r="B65" s="20">
        <v>25</v>
      </c>
      <c r="C65" s="20">
        <f t="shared" si="5"/>
        <v>6.3494200000000003</v>
      </c>
      <c r="D65" s="20">
        <f t="shared" si="1"/>
        <v>158.7355</v>
      </c>
      <c r="E65" s="20">
        <f t="shared" si="2"/>
        <v>158.7355</v>
      </c>
      <c r="F65" s="22">
        <v>116.375</v>
      </c>
      <c r="G65" s="16">
        <f t="shared" si="3"/>
        <v>1.3640000000000001</v>
      </c>
      <c r="H65" s="16">
        <f t="shared" si="4"/>
        <v>158.7355</v>
      </c>
    </row>
    <row r="66" spans="1:8" ht="16.5" thickBot="1">
      <c r="A66" s="20">
        <f t="shared" si="0"/>
        <v>16925</v>
      </c>
      <c r="B66" s="20">
        <v>25</v>
      </c>
      <c r="C66" s="20">
        <f t="shared" si="5"/>
        <v>6.7313400000000003</v>
      </c>
      <c r="D66" s="20">
        <f t="shared" si="1"/>
        <v>168.2835</v>
      </c>
      <c r="E66" s="20">
        <f t="shared" si="2"/>
        <v>168.2835</v>
      </c>
      <c r="F66" s="22">
        <v>123.375</v>
      </c>
      <c r="G66" s="16">
        <f t="shared" si="3"/>
        <v>1.3640000000000001</v>
      </c>
      <c r="H66" s="16">
        <f t="shared" si="4"/>
        <v>168.2835</v>
      </c>
    </row>
    <row r="67" spans="1:8" ht="16.5" thickBot="1">
      <c r="A67" s="20">
        <f t="shared" si="0"/>
        <v>16950</v>
      </c>
      <c r="B67" s="20">
        <v>25</v>
      </c>
      <c r="C67" s="20">
        <f t="shared" si="5"/>
        <v>6.3016799999999993</v>
      </c>
      <c r="D67" s="20">
        <f t="shared" si="1"/>
        <v>157.54199999999997</v>
      </c>
      <c r="E67" s="20">
        <f t="shared" si="2"/>
        <v>157.54199999999997</v>
      </c>
      <c r="F67" s="22">
        <v>115.49999999999997</v>
      </c>
      <c r="G67" s="16">
        <f t="shared" si="3"/>
        <v>1.3640000000000001</v>
      </c>
      <c r="H67" s="16">
        <f t="shared" si="4"/>
        <v>157.54199999999997</v>
      </c>
    </row>
    <row r="68" spans="1:8" ht="16.5" thickBot="1">
      <c r="A68" s="20">
        <f t="shared" si="0"/>
        <v>16975</v>
      </c>
      <c r="B68" s="20">
        <v>25</v>
      </c>
      <c r="C68" s="20">
        <f t="shared" si="5"/>
        <v>5.5378399999999992</v>
      </c>
      <c r="D68" s="20">
        <f t="shared" si="1"/>
        <v>138.44599999999997</v>
      </c>
      <c r="E68" s="20">
        <f t="shared" si="2"/>
        <v>138.44599999999997</v>
      </c>
      <c r="F68" s="22">
        <v>101.49999999999997</v>
      </c>
      <c r="G68" s="16">
        <f t="shared" si="3"/>
        <v>1.3640000000000001</v>
      </c>
      <c r="H68" s="16">
        <f t="shared" si="4"/>
        <v>138.44599999999997</v>
      </c>
    </row>
    <row r="69" spans="1:8" ht="16.5" thickBot="1">
      <c r="A69" s="20">
        <f t="shared" si="0"/>
        <v>17000</v>
      </c>
      <c r="B69" s="20">
        <v>25</v>
      </c>
      <c r="C69" s="20">
        <f t="shared" si="5"/>
        <v>4.9649600000000005</v>
      </c>
      <c r="D69" s="20">
        <f t="shared" si="1"/>
        <v>124.12400000000001</v>
      </c>
      <c r="E69" s="20">
        <f t="shared" si="2"/>
        <v>124.12400000000001</v>
      </c>
      <c r="F69" s="22">
        <v>91</v>
      </c>
      <c r="G69" s="16">
        <f t="shared" si="3"/>
        <v>1.3640000000000001</v>
      </c>
      <c r="H69" s="16">
        <f t="shared" si="4"/>
        <v>124.12400000000001</v>
      </c>
    </row>
    <row r="70" spans="1:8" ht="16.5" thickBot="1">
      <c r="A70" s="20">
        <f t="shared" si="0"/>
        <v>17025</v>
      </c>
      <c r="B70" s="20">
        <v>25</v>
      </c>
      <c r="C70" s="20">
        <f t="shared" si="5"/>
        <v>4.5353000000000012</v>
      </c>
      <c r="D70" s="20">
        <f t="shared" si="1"/>
        <v>113.38250000000002</v>
      </c>
      <c r="E70" s="20">
        <f t="shared" si="2"/>
        <v>113.38250000000004</v>
      </c>
      <c r="F70" s="22">
        <v>83.125000000000014</v>
      </c>
      <c r="G70" s="16">
        <f t="shared" si="3"/>
        <v>1.3640000000000001</v>
      </c>
      <c r="H70" s="16">
        <f t="shared" si="4"/>
        <v>113.38250000000002</v>
      </c>
    </row>
    <row r="71" spans="1:8" ht="16.5" thickBot="1">
      <c r="A71" s="20">
        <f t="shared" si="0"/>
        <v>17050</v>
      </c>
      <c r="B71" s="20">
        <v>25</v>
      </c>
      <c r="C71" s="20">
        <f t="shared" si="5"/>
        <v>4.5353000000000012</v>
      </c>
      <c r="D71" s="20">
        <f t="shared" si="1"/>
        <v>113.38250000000002</v>
      </c>
      <c r="E71" s="20">
        <f t="shared" si="2"/>
        <v>113.38250000000004</v>
      </c>
      <c r="F71" s="22">
        <v>83.125000000000014</v>
      </c>
      <c r="G71" s="16">
        <f t="shared" si="3"/>
        <v>1.3640000000000001</v>
      </c>
      <c r="H71" s="16">
        <f t="shared" si="4"/>
        <v>113.38250000000002</v>
      </c>
    </row>
    <row r="72" spans="1:8" ht="16.5" thickBot="1">
      <c r="A72" s="20">
        <f t="shared" si="0"/>
        <v>17075</v>
      </c>
      <c r="B72" s="20">
        <v>25</v>
      </c>
      <c r="C72" s="20">
        <f t="shared" si="5"/>
        <v>4.8694800000000003</v>
      </c>
      <c r="D72" s="20">
        <f t="shared" si="1"/>
        <v>121.73700000000001</v>
      </c>
      <c r="E72" s="20">
        <f t="shared" si="2"/>
        <v>121.73700000000001</v>
      </c>
      <c r="F72" s="22">
        <v>89.25</v>
      </c>
      <c r="G72" s="16">
        <f t="shared" si="3"/>
        <v>1.3640000000000001</v>
      </c>
      <c r="H72" s="16">
        <f t="shared" si="4"/>
        <v>121.73700000000001</v>
      </c>
    </row>
    <row r="73" spans="1:8" ht="16.5" thickBot="1">
      <c r="A73" s="20">
        <f t="shared" si="0"/>
        <v>17100</v>
      </c>
      <c r="B73" s="20">
        <v>25</v>
      </c>
      <c r="C73" s="20">
        <f t="shared" si="5"/>
        <v>5.1081799999999999</v>
      </c>
      <c r="D73" s="20">
        <f t="shared" si="1"/>
        <v>127.7045</v>
      </c>
      <c r="E73" s="20">
        <f t="shared" si="2"/>
        <v>127.7045</v>
      </c>
      <c r="F73" s="22">
        <v>93.624999999999986</v>
      </c>
      <c r="G73" s="16">
        <f t="shared" si="3"/>
        <v>1.3640000000000001</v>
      </c>
      <c r="H73" s="16">
        <f t="shared" si="4"/>
        <v>127.7045</v>
      </c>
    </row>
    <row r="74" spans="1:8" ht="16.5" thickBot="1">
      <c r="A74" s="20">
        <f t="shared" si="0"/>
        <v>17125</v>
      </c>
      <c r="B74" s="20">
        <v>25</v>
      </c>
      <c r="C74" s="20">
        <f t="shared" si="5"/>
        <v>5.4901</v>
      </c>
      <c r="D74" s="20">
        <f t="shared" si="1"/>
        <v>137.2525</v>
      </c>
      <c r="E74" s="20">
        <f t="shared" si="2"/>
        <v>137.2525</v>
      </c>
      <c r="F74" s="22">
        <v>100.62499999999999</v>
      </c>
      <c r="G74" s="16">
        <f t="shared" si="3"/>
        <v>1.3640000000000001</v>
      </c>
      <c r="H74" s="16">
        <f t="shared" si="4"/>
        <v>137.2525</v>
      </c>
    </row>
    <row r="75" spans="1:8" ht="16.5" thickBot="1">
      <c r="A75" s="20">
        <f t="shared" ref="A75:A138" si="6">A74+25</f>
        <v>17150</v>
      </c>
      <c r="B75" s="20">
        <v>25</v>
      </c>
      <c r="C75" s="20">
        <f t="shared" si="5"/>
        <v>5.7287999999999988</v>
      </c>
      <c r="D75" s="20">
        <f t="shared" ref="D75:D138" si="7">H75</f>
        <v>143.21999999999997</v>
      </c>
      <c r="E75" s="20">
        <f t="shared" si="2"/>
        <v>143.21999999999997</v>
      </c>
      <c r="F75" s="22">
        <v>104.99999999999997</v>
      </c>
      <c r="G75" s="16">
        <f t="shared" si="3"/>
        <v>1.3640000000000001</v>
      </c>
      <c r="H75" s="16">
        <f t="shared" si="4"/>
        <v>143.21999999999997</v>
      </c>
    </row>
    <row r="76" spans="1:8" ht="16.5" thickBot="1">
      <c r="A76" s="20">
        <f t="shared" si="6"/>
        <v>17175</v>
      </c>
      <c r="B76" s="20">
        <v>25</v>
      </c>
      <c r="C76" s="20">
        <f t="shared" ref="C76:C139" si="8">D76/B76</f>
        <v>5.7287999999999988</v>
      </c>
      <c r="D76" s="20">
        <f t="shared" si="7"/>
        <v>143.21999999999997</v>
      </c>
      <c r="E76" s="20">
        <f t="shared" ref="E76:E139" si="9">+B76*C76</f>
        <v>143.21999999999997</v>
      </c>
      <c r="F76" s="22">
        <v>104.99999999999997</v>
      </c>
      <c r="G76" s="16">
        <f t="shared" ref="G76:G139" si="10">G75</f>
        <v>1.3640000000000001</v>
      </c>
      <c r="H76" s="16">
        <f t="shared" ref="H76:H139" si="11">G76*F76</f>
        <v>143.21999999999997</v>
      </c>
    </row>
    <row r="77" spans="1:8" ht="16.5" thickBot="1">
      <c r="A77" s="20">
        <f t="shared" si="6"/>
        <v>17200</v>
      </c>
      <c r="B77" s="20">
        <v>25</v>
      </c>
      <c r="C77" s="20">
        <f t="shared" si="8"/>
        <v>5.7765399999999998</v>
      </c>
      <c r="D77" s="20">
        <f t="shared" si="7"/>
        <v>144.4135</v>
      </c>
      <c r="E77" s="20">
        <f t="shared" si="9"/>
        <v>144.4135</v>
      </c>
      <c r="F77" s="22">
        <v>105.875</v>
      </c>
      <c r="G77" s="16">
        <f t="shared" si="10"/>
        <v>1.3640000000000001</v>
      </c>
      <c r="H77" s="16">
        <f t="shared" si="11"/>
        <v>144.4135</v>
      </c>
    </row>
    <row r="78" spans="1:8" ht="16.5" thickBot="1">
      <c r="A78" s="20">
        <f t="shared" si="6"/>
        <v>17225</v>
      </c>
      <c r="B78" s="20">
        <v>25</v>
      </c>
      <c r="C78" s="20">
        <f t="shared" si="8"/>
        <v>5.5855800000000002</v>
      </c>
      <c r="D78" s="20">
        <f t="shared" si="7"/>
        <v>139.6395</v>
      </c>
      <c r="E78" s="20">
        <f t="shared" si="9"/>
        <v>139.6395</v>
      </c>
      <c r="F78" s="22">
        <v>102.375</v>
      </c>
      <c r="G78" s="16">
        <f t="shared" si="10"/>
        <v>1.3640000000000001</v>
      </c>
      <c r="H78" s="16">
        <f t="shared" si="11"/>
        <v>139.6395</v>
      </c>
    </row>
    <row r="79" spans="1:8" ht="16.5" thickBot="1">
      <c r="A79" s="20">
        <f t="shared" si="6"/>
        <v>17250</v>
      </c>
      <c r="B79" s="20">
        <v>25</v>
      </c>
      <c r="C79" s="20">
        <f t="shared" si="8"/>
        <v>5.2036600000000002</v>
      </c>
      <c r="D79" s="20">
        <f t="shared" si="7"/>
        <v>130.0915</v>
      </c>
      <c r="E79" s="20">
        <f t="shared" si="9"/>
        <v>130.0915</v>
      </c>
      <c r="F79" s="22">
        <v>95.374999999999986</v>
      </c>
      <c r="G79" s="16">
        <f t="shared" si="10"/>
        <v>1.3640000000000001</v>
      </c>
      <c r="H79" s="16">
        <f t="shared" si="11"/>
        <v>130.0915</v>
      </c>
    </row>
    <row r="80" spans="1:8" ht="16.5" thickBot="1">
      <c r="A80" s="20">
        <f t="shared" si="6"/>
        <v>17275</v>
      </c>
      <c r="B80" s="20">
        <v>25</v>
      </c>
      <c r="C80" s="20">
        <f t="shared" si="8"/>
        <v>4.8217400000000019</v>
      </c>
      <c r="D80" s="20">
        <f t="shared" si="7"/>
        <v>120.54350000000005</v>
      </c>
      <c r="E80" s="20">
        <f t="shared" si="9"/>
        <v>120.54350000000005</v>
      </c>
      <c r="F80" s="22">
        <v>88.375000000000028</v>
      </c>
      <c r="G80" s="16">
        <f t="shared" si="10"/>
        <v>1.3640000000000001</v>
      </c>
      <c r="H80" s="16">
        <f t="shared" si="11"/>
        <v>120.54350000000005</v>
      </c>
    </row>
    <row r="81" spans="1:8" ht="16.5" thickBot="1">
      <c r="A81" s="20">
        <f t="shared" si="6"/>
        <v>17300</v>
      </c>
      <c r="B81" s="20">
        <v>25</v>
      </c>
      <c r="C81" s="20">
        <f t="shared" si="8"/>
        <v>4.9649600000000005</v>
      </c>
      <c r="D81" s="20">
        <f t="shared" si="7"/>
        <v>124.12400000000001</v>
      </c>
      <c r="E81" s="20">
        <f t="shared" si="9"/>
        <v>124.12400000000001</v>
      </c>
      <c r="F81" s="22">
        <v>91</v>
      </c>
      <c r="G81" s="16">
        <f t="shared" si="10"/>
        <v>1.3640000000000001</v>
      </c>
      <c r="H81" s="16">
        <f t="shared" si="11"/>
        <v>124.12400000000001</v>
      </c>
    </row>
    <row r="82" spans="1:8" ht="16.5" thickBot="1">
      <c r="A82" s="20">
        <f t="shared" si="6"/>
        <v>17325</v>
      </c>
      <c r="B82" s="20">
        <v>25</v>
      </c>
      <c r="C82" s="20">
        <f t="shared" si="8"/>
        <v>5.2991399999999995</v>
      </c>
      <c r="D82" s="20">
        <f t="shared" si="7"/>
        <v>132.4785</v>
      </c>
      <c r="E82" s="20">
        <f t="shared" si="9"/>
        <v>132.4785</v>
      </c>
      <c r="F82" s="22">
        <v>97.124999999999986</v>
      </c>
      <c r="G82" s="16">
        <f t="shared" si="10"/>
        <v>1.3640000000000001</v>
      </c>
      <c r="H82" s="16">
        <f t="shared" si="11"/>
        <v>132.4785</v>
      </c>
    </row>
    <row r="83" spans="1:8" ht="16.5" thickBot="1">
      <c r="A83" s="20">
        <f t="shared" si="6"/>
        <v>17350</v>
      </c>
      <c r="B83" s="20">
        <v>25</v>
      </c>
      <c r="C83" s="20">
        <f t="shared" si="8"/>
        <v>5.2036600000000002</v>
      </c>
      <c r="D83" s="20">
        <f t="shared" si="7"/>
        <v>130.0915</v>
      </c>
      <c r="E83" s="20">
        <f t="shared" si="9"/>
        <v>130.0915</v>
      </c>
      <c r="F83" s="22">
        <v>95.374999999999986</v>
      </c>
      <c r="G83" s="16">
        <f t="shared" si="10"/>
        <v>1.3640000000000001</v>
      </c>
      <c r="H83" s="16">
        <f t="shared" si="11"/>
        <v>130.0915</v>
      </c>
    </row>
    <row r="84" spans="1:8" ht="16.5" thickBot="1">
      <c r="A84" s="20">
        <f t="shared" si="6"/>
        <v>17375</v>
      </c>
      <c r="B84" s="20">
        <v>25</v>
      </c>
      <c r="C84" s="20">
        <f t="shared" si="8"/>
        <v>4.9649599999999978</v>
      </c>
      <c r="D84" s="20">
        <f t="shared" si="7"/>
        <v>124.12399999999995</v>
      </c>
      <c r="E84" s="20">
        <f t="shared" si="9"/>
        <v>124.12399999999994</v>
      </c>
      <c r="F84" s="22">
        <v>90.999999999999957</v>
      </c>
      <c r="G84" s="16">
        <f t="shared" si="10"/>
        <v>1.3640000000000001</v>
      </c>
      <c r="H84" s="16">
        <f t="shared" si="11"/>
        <v>124.12399999999995</v>
      </c>
    </row>
    <row r="85" spans="1:8" ht="16.5" thickBot="1">
      <c r="A85" s="20">
        <f t="shared" si="6"/>
        <v>17400</v>
      </c>
      <c r="B85" s="20">
        <v>25</v>
      </c>
      <c r="C85" s="20">
        <f t="shared" si="8"/>
        <v>4.6307799999999988</v>
      </c>
      <c r="D85" s="20">
        <f t="shared" si="7"/>
        <v>115.76949999999997</v>
      </c>
      <c r="E85" s="20">
        <f t="shared" si="9"/>
        <v>115.76949999999997</v>
      </c>
      <c r="F85" s="22">
        <v>84.874999999999972</v>
      </c>
      <c r="G85" s="16">
        <f t="shared" si="10"/>
        <v>1.3640000000000001</v>
      </c>
      <c r="H85" s="16">
        <f t="shared" si="11"/>
        <v>115.76949999999997</v>
      </c>
    </row>
    <row r="86" spans="1:8" ht="16.5" thickBot="1">
      <c r="A86" s="20">
        <f t="shared" si="6"/>
        <v>17425</v>
      </c>
      <c r="B86" s="20">
        <v>25</v>
      </c>
      <c r="C86" s="20">
        <f t="shared" si="8"/>
        <v>4.0101599999999999</v>
      </c>
      <c r="D86" s="20">
        <f t="shared" si="7"/>
        <v>100.25399999999999</v>
      </c>
      <c r="E86" s="20">
        <f t="shared" si="9"/>
        <v>100.254</v>
      </c>
      <c r="F86" s="22">
        <v>73.499999999999986</v>
      </c>
      <c r="G86" s="16">
        <f t="shared" si="10"/>
        <v>1.3640000000000001</v>
      </c>
      <c r="H86" s="16">
        <f t="shared" si="11"/>
        <v>100.25399999999999</v>
      </c>
    </row>
    <row r="87" spans="1:8" ht="16.5" thickBot="1">
      <c r="A87" s="20">
        <f t="shared" si="6"/>
        <v>17450</v>
      </c>
      <c r="B87" s="20">
        <v>25</v>
      </c>
      <c r="C87" s="20">
        <f t="shared" si="8"/>
        <v>3.5805000000000002</v>
      </c>
      <c r="D87" s="20">
        <f t="shared" si="7"/>
        <v>89.512500000000003</v>
      </c>
      <c r="E87" s="20">
        <f t="shared" si="9"/>
        <v>89.512500000000003</v>
      </c>
      <c r="F87" s="22">
        <v>65.625</v>
      </c>
      <c r="G87" s="16">
        <f t="shared" si="10"/>
        <v>1.3640000000000001</v>
      </c>
      <c r="H87" s="16">
        <f t="shared" si="11"/>
        <v>89.512500000000003</v>
      </c>
    </row>
    <row r="88" spans="1:8" ht="16.5" thickBot="1">
      <c r="A88" s="20">
        <f t="shared" si="6"/>
        <v>17475</v>
      </c>
      <c r="B88" s="20">
        <v>25</v>
      </c>
      <c r="C88" s="20">
        <f t="shared" si="8"/>
        <v>3.6282400000000017</v>
      </c>
      <c r="D88" s="20">
        <f t="shared" si="7"/>
        <v>90.706000000000046</v>
      </c>
      <c r="E88" s="20">
        <f t="shared" si="9"/>
        <v>90.706000000000046</v>
      </c>
      <c r="F88" s="22">
        <v>66.500000000000028</v>
      </c>
      <c r="G88" s="16">
        <f t="shared" si="10"/>
        <v>1.3640000000000001</v>
      </c>
      <c r="H88" s="16">
        <f t="shared" si="11"/>
        <v>90.706000000000046</v>
      </c>
    </row>
    <row r="89" spans="1:8" ht="16.5" thickBot="1">
      <c r="A89" s="20">
        <f t="shared" si="6"/>
        <v>17500</v>
      </c>
      <c r="B89" s="20">
        <v>25</v>
      </c>
      <c r="C89" s="20">
        <f t="shared" si="8"/>
        <v>3.8192000000000017</v>
      </c>
      <c r="D89" s="20">
        <f t="shared" si="7"/>
        <v>95.480000000000047</v>
      </c>
      <c r="E89" s="20">
        <f t="shared" si="9"/>
        <v>95.480000000000047</v>
      </c>
      <c r="F89" s="22">
        <v>70.000000000000028</v>
      </c>
      <c r="G89" s="16">
        <f t="shared" si="10"/>
        <v>1.3640000000000001</v>
      </c>
      <c r="H89" s="16">
        <f t="shared" si="11"/>
        <v>95.480000000000047</v>
      </c>
    </row>
    <row r="90" spans="1:8" ht="16.5" thickBot="1">
      <c r="A90" s="20">
        <f t="shared" si="6"/>
        <v>17525</v>
      </c>
      <c r="B90" s="20">
        <v>25</v>
      </c>
      <c r="C90" s="20">
        <f t="shared" si="8"/>
        <v>3.86694</v>
      </c>
      <c r="D90" s="20">
        <f t="shared" si="7"/>
        <v>96.673500000000004</v>
      </c>
      <c r="E90" s="20">
        <f t="shared" si="9"/>
        <v>96.673500000000004</v>
      </c>
      <c r="F90" s="22">
        <v>70.875</v>
      </c>
      <c r="G90" s="16">
        <f t="shared" si="10"/>
        <v>1.3640000000000001</v>
      </c>
      <c r="H90" s="16">
        <f t="shared" si="11"/>
        <v>96.673500000000004</v>
      </c>
    </row>
    <row r="91" spans="1:8" ht="16.5" thickBot="1">
      <c r="A91" s="20">
        <f t="shared" si="6"/>
        <v>17550</v>
      </c>
      <c r="B91" s="20">
        <v>25</v>
      </c>
      <c r="C91" s="20">
        <f t="shared" si="8"/>
        <v>3.67598</v>
      </c>
      <c r="D91" s="20">
        <f t="shared" si="7"/>
        <v>91.899500000000003</v>
      </c>
      <c r="E91" s="20">
        <f t="shared" si="9"/>
        <v>91.899500000000003</v>
      </c>
      <c r="F91" s="22">
        <v>67.375</v>
      </c>
      <c r="G91" s="16">
        <f t="shared" si="10"/>
        <v>1.3640000000000001</v>
      </c>
      <c r="H91" s="16">
        <f t="shared" si="11"/>
        <v>91.899500000000003</v>
      </c>
    </row>
    <row r="92" spans="1:8" ht="16.5" thickBot="1">
      <c r="A92" s="20">
        <f t="shared" si="6"/>
        <v>17575</v>
      </c>
      <c r="B92" s="20">
        <v>25</v>
      </c>
      <c r="C92" s="20">
        <f t="shared" si="8"/>
        <v>3.1030999999999995</v>
      </c>
      <c r="D92" s="20">
        <f t="shared" si="7"/>
        <v>77.577499999999986</v>
      </c>
      <c r="E92" s="20">
        <f t="shared" si="9"/>
        <v>77.577499999999986</v>
      </c>
      <c r="F92" s="22">
        <v>56.874999999999986</v>
      </c>
      <c r="G92" s="16">
        <f t="shared" si="10"/>
        <v>1.3640000000000001</v>
      </c>
      <c r="H92" s="16">
        <f t="shared" si="11"/>
        <v>77.577499999999986</v>
      </c>
    </row>
    <row r="93" spans="1:8" ht="16.5" thickBot="1">
      <c r="A93" s="20">
        <f t="shared" si="6"/>
        <v>17600</v>
      </c>
      <c r="B93" s="20">
        <v>25</v>
      </c>
      <c r="C93" s="20">
        <f t="shared" si="8"/>
        <v>2.530219999999999</v>
      </c>
      <c r="D93" s="20">
        <f t="shared" si="7"/>
        <v>63.255499999999977</v>
      </c>
      <c r="E93" s="20">
        <f t="shared" si="9"/>
        <v>63.255499999999977</v>
      </c>
      <c r="F93" s="22">
        <v>46.374999999999979</v>
      </c>
      <c r="G93" s="16">
        <f t="shared" si="10"/>
        <v>1.3640000000000001</v>
      </c>
      <c r="H93" s="16">
        <f t="shared" si="11"/>
        <v>63.255499999999977</v>
      </c>
    </row>
    <row r="94" spans="1:8" ht="16.5" thickBot="1">
      <c r="A94" s="20">
        <f t="shared" si="6"/>
        <v>17625</v>
      </c>
      <c r="B94" s="20">
        <v>25</v>
      </c>
      <c r="C94" s="20">
        <f t="shared" si="8"/>
        <v>2.2915200000000002</v>
      </c>
      <c r="D94" s="20">
        <f t="shared" si="7"/>
        <v>57.288000000000004</v>
      </c>
      <c r="E94" s="20">
        <f t="shared" si="9"/>
        <v>57.288000000000004</v>
      </c>
      <c r="F94" s="22">
        <v>42</v>
      </c>
      <c r="G94" s="16">
        <f t="shared" si="10"/>
        <v>1.3640000000000001</v>
      </c>
      <c r="H94" s="16">
        <f t="shared" si="11"/>
        <v>57.288000000000004</v>
      </c>
    </row>
    <row r="95" spans="1:8" ht="16.5" thickBot="1">
      <c r="A95" s="20">
        <f t="shared" si="6"/>
        <v>17650</v>
      </c>
      <c r="B95" s="20">
        <v>25</v>
      </c>
      <c r="C95" s="20">
        <f t="shared" si="8"/>
        <v>2.1483000000000008</v>
      </c>
      <c r="D95" s="20">
        <f t="shared" si="7"/>
        <v>53.707500000000024</v>
      </c>
      <c r="E95" s="20">
        <f t="shared" si="9"/>
        <v>53.707500000000017</v>
      </c>
      <c r="F95" s="22">
        <v>39.375000000000014</v>
      </c>
      <c r="G95" s="16">
        <f t="shared" si="10"/>
        <v>1.3640000000000001</v>
      </c>
      <c r="H95" s="16">
        <f t="shared" si="11"/>
        <v>53.707500000000024</v>
      </c>
    </row>
    <row r="96" spans="1:8" ht="16.5" thickBot="1">
      <c r="A96" s="20">
        <f t="shared" si="6"/>
        <v>17675</v>
      </c>
      <c r="B96" s="20">
        <v>25</v>
      </c>
      <c r="C96" s="20">
        <f t="shared" si="8"/>
        <v>2.0050800000000017</v>
      </c>
      <c r="D96" s="20">
        <f t="shared" si="7"/>
        <v>50.127000000000045</v>
      </c>
      <c r="E96" s="20">
        <f t="shared" si="9"/>
        <v>50.127000000000045</v>
      </c>
      <c r="F96" s="22">
        <v>36.750000000000028</v>
      </c>
      <c r="G96" s="16">
        <f t="shared" si="10"/>
        <v>1.3640000000000001</v>
      </c>
      <c r="H96" s="16">
        <f t="shared" si="11"/>
        <v>50.127000000000045</v>
      </c>
    </row>
    <row r="97" spans="1:8" ht="16.5" thickBot="1">
      <c r="A97" s="20">
        <f t="shared" si="6"/>
        <v>17700</v>
      </c>
      <c r="B97" s="20">
        <v>25</v>
      </c>
      <c r="C97" s="20">
        <f t="shared" si="8"/>
        <v>1.5754200000000005</v>
      </c>
      <c r="D97" s="20">
        <f t="shared" si="7"/>
        <v>39.385500000000015</v>
      </c>
      <c r="E97" s="20">
        <f t="shared" si="9"/>
        <v>39.385500000000015</v>
      </c>
      <c r="F97" s="22">
        <v>28.875000000000007</v>
      </c>
      <c r="G97" s="16">
        <f t="shared" si="10"/>
        <v>1.3640000000000001</v>
      </c>
      <c r="H97" s="16">
        <f t="shared" si="11"/>
        <v>39.385500000000015</v>
      </c>
    </row>
    <row r="98" spans="1:8" ht="16.5" thickBot="1">
      <c r="A98" s="20">
        <f t="shared" si="6"/>
        <v>17725</v>
      </c>
      <c r="B98" s="20">
        <v>25</v>
      </c>
      <c r="C98" s="20">
        <f t="shared" si="8"/>
        <v>0.95479999999999876</v>
      </c>
      <c r="D98" s="20">
        <f t="shared" si="7"/>
        <v>23.869999999999969</v>
      </c>
      <c r="E98" s="20">
        <f t="shared" si="9"/>
        <v>23.869999999999969</v>
      </c>
      <c r="F98" s="22">
        <v>17.499999999999975</v>
      </c>
      <c r="G98" s="16">
        <f t="shared" si="10"/>
        <v>1.3640000000000001</v>
      </c>
      <c r="H98" s="16">
        <f t="shared" si="11"/>
        <v>23.869999999999969</v>
      </c>
    </row>
    <row r="99" spans="1:8" ht="16.5" thickBot="1">
      <c r="A99" s="20">
        <f t="shared" si="6"/>
        <v>17750</v>
      </c>
      <c r="B99" s="20">
        <v>25</v>
      </c>
      <c r="C99" s="20">
        <f t="shared" si="8"/>
        <v>0.71609999999999974</v>
      </c>
      <c r="D99" s="20">
        <f t="shared" si="7"/>
        <v>17.902499999999993</v>
      </c>
      <c r="E99" s="20">
        <f t="shared" si="9"/>
        <v>17.902499999999993</v>
      </c>
      <c r="F99" s="22">
        <v>13.124999999999993</v>
      </c>
      <c r="G99" s="16">
        <f t="shared" si="10"/>
        <v>1.3640000000000001</v>
      </c>
      <c r="H99" s="16">
        <f t="shared" si="11"/>
        <v>17.902499999999993</v>
      </c>
    </row>
    <row r="100" spans="1:8" ht="16.5" thickBot="1">
      <c r="A100" s="20">
        <f t="shared" si="6"/>
        <v>17775</v>
      </c>
      <c r="B100" s="20">
        <v>25</v>
      </c>
      <c r="C100" s="20">
        <f t="shared" si="8"/>
        <v>0.76384000000000074</v>
      </c>
      <c r="D100" s="20">
        <f t="shared" si="7"/>
        <v>19.096000000000018</v>
      </c>
      <c r="E100" s="20">
        <f t="shared" si="9"/>
        <v>19.096000000000018</v>
      </c>
      <c r="F100" s="22">
        <v>14.000000000000012</v>
      </c>
      <c r="G100" s="16">
        <f t="shared" si="10"/>
        <v>1.3640000000000001</v>
      </c>
      <c r="H100" s="16">
        <f t="shared" si="11"/>
        <v>19.096000000000018</v>
      </c>
    </row>
    <row r="101" spans="1:8" ht="16.5" thickBot="1">
      <c r="A101" s="20">
        <f t="shared" si="6"/>
        <v>17800</v>
      </c>
      <c r="B101" s="20">
        <v>25</v>
      </c>
      <c r="C101" s="20">
        <f t="shared" si="8"/>
        <v>0.71609999999999974</v>
      </c>
      <c r="D101" s="20">
        <f t="shared" si="7"/>
        <v>17.902499999999993</v>
      </c>
      <c r="E101" s="20">
        <f t="shared" si="9"/>
        <v>17.902499999999993</v>
      </c>
      <c r="F101" s="22">
        <v>13.124999999999993</v>
      </c>
      <c r="G101" s="16">
        <f t="shared" si="10"/>
        <v>1.3640000000000001</v>
      </c>
      <c r="H101" s="16">
        <f t="shared" si="11"/>
        <v>17.902499999999993</v>
      </c>
    </row>
    <row r="102" spans="1:8" ht="16.5" thickBot="1">
      <c r="A102" s="20">
        <f t="shared" si="6"/>
        <v>17825</v>
      </c>
      <c r="B102" s="20">
        <v>25</v>
      </c>
      <c r="C102" s="20">
        <f t="shared" si="8"/>
        <v>1.050279999999999</v>
      </c>
      <c r="D102" s="20">
        <f t="shared" si="7"/>
        <v>26.256999999999973</v>
      </c>
      <c r="E102" s="20">
        <f t="shared" si="9"/>
        <v>26.256999999999977</v>
      </c>
      <c r="F102" s="22">
        <v>19.249999999999979</v>
      </c>
      <c r="G102" s="16">
        <f t="shared" si="10"/>
        <v>1.3640000000000001</v>
      </c>
      <c r="H102" s="16">
        <f t="shared" si="11"/>
        <v>26.256999999999973</v>
      </c>
    </row>
    <row r="103" spans="1:8" ht="16.5" thickBot="1">
      <c r="A103" s="20">
        <f t="shared" si="6"/>
        <v>17850</v>
      </c>
      <c r="B103" s="20">
        <v>25</v>
      </c>
      <c r="C103" s="20">
        <f t="shared" si="8"/>
        <v>1.5754200000000005</v>
      </c>
      <c r="D103" s="20">
        <f t="shared" si="7"/>
        <v>39.385500000000015</v>
      </c>
      <c r="E103" s="20">
        <f t="shared" si="9"/>
        <v>39.385500000000015</v>
      </c>
      <c r="F103" s="22">
        <v>28.875000000000007</v>
      </c>
      <c r="G103" s="16">
        <f t="shared" si="10"/>
        <v>1.3640000000000001</v>
      </c>
      <c r="H103" s="16">
        <f t="shared" si="11"/>
        <v>39.385500000000015</v>
      </c>
    </row>
    <row r="104" spans="1:8" ht="16.5" thickBot="1">
      <c r="A104" s="20">
        <f t="shared" si="6"/>
        <v>17875</v>
      </c>
      <c r="B104" s="20">
        <v>25</v>
      </c>
      <c r="C104" s="20">
        <f t="shared" si="8"/>
        <v>1.7663800000000009</v>
      </c>
      <c r="D104" s="20">
        <f t="shared" si="7"/>
        <v>44.159500000000023</v>
      </c>
      <c r="E104" s="20">
        <f t="shared" si="9"/>
        <v>44.159500000000023</v>
      </c>
      <c r="F104" s="22">
        <v>32.375000000000014</v>
      </c>
      <c r="G104" s="16">
        <f t="shared" si="10"/>
        <v>1.3640000000000001</v>
      </c>
      <c r="H104" s="16">
        <f t="shared" si="11"/>
        <v>44.159500000000023</v>
      </c>
    </row>
    <row r="105" spans="1:8" ht="16.5" thickBot="1">
      <c r="A105" s="20">
        <f t="shared" si="6"/>
        <v>17900</v>
      </c>
      <c r="B105" s="20">
        <v>25</v>
      </c>
      <c r="C105" s="20">
        <f t="shared" si="8"/>
        <v>1.957340000000001</v>
      </c>
      <c r="D105" s="20">
        <f t="shared" si="7"/>
        <v>48.933500000000024</v>
      </c>
      <c r="E105" s="20">
        <f t="shared" si="9"/>
        <v>48.933500000000024</v>
      </c>
      <c r="F105" s="22">
        <v>35.875000000000014</v>
      </c>
      <c r="G105" s="16">
        <f t="shared" si="10"/>
        <v>1.3640000000000001</v>
      </c>
      <c r="H105" s="16">
        <f t="shared" si="11"/>
        <v>48.933500000000024</v>
      </c>
    </row>
    <row r="106" spans="1:8" ht="16.5" thickBot="1">
      <c r="A106" s="20">
        <f t="shared" si="6"/>
        <v>17925</v>
      </c>
      <c r="B106" s="20">
        <v>25</v>
      </c>
      <c r="C106" s="20">
        <f t="shared" si="8"/>
        <v>2.1960400000000022</v>
      </c>
      <c r="D106" s="20">
        <f t="shared" si="7"/>
        <v>54.901000000000053</v>
      </c>
      <c r="E106" s="20">
        <f t="shared" si="9"/>
        <v>54.901000000000053</v>
      </c>
      <c r="F106" s="22">
        <v>40.250000000000036</v>
      </c>
      <c r="G106" s="16">
        <f t="shared" si="10"/>
        <v>1.3640000000000001</v>
      </c>
      <c r="H106" s="16">
        <f t="shared" si="11"/>
        <v>54.901000000000053</v>
      </c>
    </row>
    <row r="107" spans="1:8" ht="16.5" thickBot="1">
      <c r="A107" s="20">
        <f t="shared" si="6"/>
        <v>17950</v>
      </c>
      <c r="B107" s="20">
        <v>25</v>
      </c>
      <c r="C107" s="20">
        <f t="shared" si="8"/>
        <v>2.4347400000000015</v>
      </c>
      <c r="D107" s="20">
        <f t="shared" si="7"/>
        <v>60.868500000000033</v>
      </c>
      <c r="E107" s="20">
        <f t="shared" si="9"/>
        <v>60.86850000000004</v>
      </c>
      <c r="F107" s="22">
        <v>44.625000000000021</v>
      </c>
      <c r="G107" s="16">
        <f t="shared" si="10"/>
        <v>1.3640000000000001</v>
      </c>
      <c r="H107" s="16">
        <f t="shared" si="11"/>
        <v>60.868500000000033</v>
      </c>
    </row>
    <row r="108" spans="1:8" ht="16.5" thickBot="1">
      <c r="A108" s="20">
        <f t="shared" si="6"/>
        <v>17975</v>
      </c>
      <c r="B108" s="20">
        <v>25</v>
      </c>
      <c r="C108" s="20">
        <f t="shared" si="8"/>
        <v>3.0076199999999993</v>
      </c>
      <c r="D108" s="20">
        <f t="shared" si="7"/>
        <v>75.190499999999986</v>
      </c>
      <c r="E108" s="20">
        <f t="shared" si="9"/>
        <v>75.190499999999986</v>
      </c>
      <c r="F108" s="22">
        <v>55.124999999999986</v>
      </c>
      <c r="G108" s="16">
        <f t="shared" si="10"/>
        <v>1.3640000000000001</v>
      </c>
      <c r="H108" s="16">
        <f t="shared" si="11"/>
        <v>75.190499999999986</v>
      </c>
    </row>
    <row r="109" spans="1:8" ht="16.5" thickBot="1">
      <c r="A109" s="20">
        <f t="shared" si="6"/>
        <v>18000</v>
      </c>
      <c r="B109" s="20">
        <v>25</v>
      </c>
      <c r="C109" s="20">
        <f t="shared" si="8"/>
        <v>3.86694</v>
      </c>
      <c r="D109" s="20">
        <f t="shared" si="7"/>
        <v>96.673500000000004</v>
      </c>
      <c r="E109" s="20">
        <f t="shared" si="9"/>
        <v>96.673500000000004</v>
      </c>
      <c r="F109" s="22">
        <v>70.875</v>
      </c>
      <c r="G109" s="16">
        <f t="shared" si="10"/>
        <v>1.3640000000000001</v>
      </c>
      <c r="H109" s="16">
        <f t="shared" si="11"/>
        <v>96.673500000000004</v>
      </c>
    </row>
    <row r="110" spans="1:8" ht="16.5" thickBot="1">
      <c r="A110" s="20">
        <f t="shared" si="6"/>
        <v>18025</v>
      </c>
      <c r="B110" s="20">
        <v>25</v>
      </c>
      <c r="C110" s="20">
        <f t="shared" si="8"/>
        <v>4.4875600000000029</v>
      </c>
      <c r="D110" s="20">
        <f t="shared" si="7"/>
        <v>112.18900000000006</v>
      </c>
      <c r="E110" s="20">
        <f t="shared" si="9"/>
        <v>112.18900000000008</v>
      </c>
      <c r="F110" s="22">
        <v>82.250000000000043</v>
      </c>
      <c r="G110" s="16">
        <f t="shared" si="10"/>
        <v>1.3640000000000001</v>
      </c>
      <c r="H110" s="16">
        <f t="shared" si="11"/>
        <v>112.18900000000006</v>
      </c>
    </row>
    <row r="111" spans="1:8" ht="16.5" thickBot="1">
      <c r="A111" s="20">
        <f t="shared" si="6"/>
        <v>18050</v>
      </c>
      <c r="B111" s="20">
        <v>25</v>
      </c>
      <c r="C111" s="20">
        <f t="shared" si="8"/>
        <v>4.3920800000000026</v>
      </c>
      <c r="D111" s="20">
        <f t="shared" si="7"/>
        <v>109.80200000000006</v>
      </c>
      <c r="E111" s="20">
        <f t="shared" si="9"/>
        <v>109.80200000000006</v>
      </c>
      <c r="F111" s="22">
        <v>80.500000000000043</v>
      </c>
      <c r="G111" s="16">
        <f t="shared" si="10"/>
        <v>1.3640000000000001</v>
      </c>
      <c r="H111" s="16">
        <f t="shared" si="11"/>
        <v>109.80200000000006</v>
      </c>
    </row>
    <row r="112" spans="1:8" ht="16.5" thickBot="1">
      <c r="A112" s="20">
        <f t="shared" si="6"/>
        <v>18075</v>
      </c>
      <c r="B112" s="20">
        <v>25</v>
      </c>
      <c r="C112" s="20">
        <f t="shared" si="8"/>
        <v>3.9624200000000003</v>
      </c>
      <c r="D112" s="20">
        <f t="shared" si="7"/>
        <v>99.060500000000005</v>
      </c>
      <c r="E112" s="20">
        <f t="shared" si="9"/>
        <v>99.060500000000005</v>
      </c>
      <c r="F112" s="22">
        <v>72.625</v>
      </c>
      <c r="G112" s="16">
        <f t="shared" si="10"/>
        <v>1.3640000000000001</v>
      </c>
      <c r="H112" s="16">
        <f t="shared" si="11"/>
        <v>99.060500000000005</v>
      </c>
    </row>
    <row r="113" spans="1:8" ht="16.5" thickBot="1">
      <c r="A113" s="20">
        <f t="shared" si="6"/>
        <v>18100</v>
      </c>
      <c r="B113" s="20">
        <v>25</v>
      </c>
      <c r="C113" s="20">
        <f t="shared" si="8"/>
        <v>4.0101599999999999</v>
      </c>
      <c r="D113" s="20">
        <f t="shared" si="7"/>
        <v>100.25399999999999</v>
      </c>
      <c r="E113" s="20">
        <f t="shared" si="9"/>
        <v>100.254</v>
      </c>
      <c r="F113" s="22">
        <v>73.499999999999986</v>
      </c>
      <c r="G113" s="16">
        <f t="shared" si="10"/>
        <v>1.3640000000000001</v>
      </c>
      <c r="H113" s="16">
        <f t="shared" si="11"/>
        <v>100.25399999999999</v>
      </c>
    </row>
    <row r="114" spans="1:8" ht="16.5" thickBot="1">
      <c r="A114" s="20">
        <f t="shared" si="6"/>
        <v>18125</v>
      </c>
      <c r="B114" s="20">
        <v>25</v>
      </c>
      <c r="C114" s="20">
        <f t="shared" si="8"/>
        <v>4.3443400000000008</v>
      </c>
      <c r="D114" s="20">
        <f t="shared" si="7"/>
        <v>108.60850000000002</v>
      </c>
      <c r="E114" s="20">
        <f t="shared" si="9"/>
        <v>108.60850000000002</v>
      </c>
      <c r="F114" s="22">
        <v>79.625000000000014</v>
      </c>
      <c r="G114" s="16">
        <f t="shared" si="10"/>
        <v>1.3640000000000001</v>
      </c>
      <c r="H114" s="16">
        <f t="shared" si="11"/>
        <v>108.60850000000002</v>
      </c>
    </row>
    <row r="115" spans="1:8" ht="16.5" thickBot="1">
      <c r="A115" s="20">
        <f t="shared" si="6"/>
        <v>18150</v>
      </c>
      <c r="B115" s="20">
        <v>25</v>
      </c>
      <c r="C115" s="20">
        <f t="shared" si="8"/>
        <v>4.6785200000000007</v>
      </c>
      <c r="D115" s="20">
        <f t="shared" si="7"/>
        <v>116.96300000000001</v>
      </c>
      <c r="E115" s="20">
        <f t="shared" si="9"/>
        <v>116.96300000000002</v>
      </c>
      <c r="F115" s="22">
        <v>85.75</v>
      </c>
      <c r="G115" s="16">
        <f t="shared" si="10"/>
        <v>1.3640000000000001</v>
      </c>
      <c r="H115" s="16">
        <f t="shared" si="11"/>
        <v>116.96300000000001</v>
      </c>
    </row>
    <row r="116" spans="1:8" ht="16.5" thickBot="1">
      <c r="A116" s="20">
        <f t="shared" si="6"/>
        <v>18175</v>
      </c>
      <c r="B116" s="20">
        <v>25</v>
      </c>
      <c r="C116" s="20">
        <f t="shared" si="8"/>
        <v>4.8217399999999984</v>
      </c>
      <c r="D116" s="20">
        <f t="shared" si="7"/>
        <v>120.54349999999997</v>
      </c>
      <c r="E116" s="20">
        <f t="shared" si="9"/>
        <v>120.54349999999997</v>
      </c>
      <c r="F116" s="22">
        <v>88.374999999999972</v>
      </c>
      <c r="G116" s="16">
        <f t="shared" si="10"/>
        <v>1.3640000000000001</v>
      </c>
      <c r="H116" s="16">
        <f t="shared" si="11"/>
        <v>120.54349999999997</v>
      </c>
    </row>
    <row r="117" spans="1:8" ht="16.5" thickBot="1">
      <c r="A117" s="20">
        <f t="shared" si="6"/>
        <v>18200</v>
      </c>
      <c r="B117" s="20">
        <v>25</v>
      </c>
      <c r="C117" s="20">
        <f t="shared" si="8"/>
        <v>4.6307800000000006</v>
      </c>
      <c r="D117" s="20">
        <f t="shared" si="7"/>
        <v>115.76950000000002</v>
      </c>
      <c r="E117" s="20">
        <f t="shared" si="9"/>
        <v>115.76950000000001</v>
      </c>
      <c r="F117" s="22">
        <v>84.875000000000014</v>
      </c>
      <c r="G117" s="16">
        <f t="shared" si="10"/>
        <v>1.3640000000000001</v>
      </c>
      <c r="H117" s="16">
        <f t="shared" si="11"/>
        <v>115.76950000000002</v>
      </c>
    </row>
    <row r="118" spans="1:8" ht="16.5" thickBot="1">
      <c r="A118" s="20">
        <f t="shared" si="6"/>
        <v>18225</v>
      </c>
      <c r="B118" s="20">
        <v>25</v>
      </c>
      <c r="C118" s="20">
        <f t="shared" si="8"/>
        <v>4.2966000000000015</v>
      </c>
      <c r="D118" s="20">
        <f t="shared" si="7"/>
        <v>107.41500000000005</v>
      </c>
      <c r="E118" s="20">
        <f t="shared" si="9"/>
        <v>107.41500000000003</v>
      </c>
      <c r="F118" s="22">
        <v>78.750000000000028</v>
      </c>
      <c r="G118" s="16">
        <f t="shared" si="10"/>
        <v>1.3640000000000001</v>
      </c>
      <c r="H118" s="16">
        <f t="shared" si="11"/>
        <v>107.41500000000005</v>
      </c>
    </row>
    <row r="119" spans="1:8" ht="16.5" thickBot="1">
      <c r="A119" s="20">
        <f t="shared" si="6"/>
        <v>18250</v>
      </c>
      <c r="B119" s="20">
        <v>25</v>
      </c>
      <c r="C119" s="20">
        <f t="shared" si="8"/>
        <v>4.105640000000002</v>
      </c>
      <c r="D119" s="20">
        <f t="shared" si="7"/>
        <v>102.64100000000005</v>
      </c>
      <c r="E119" s="20">
        <f t="shared" si="9"/>
        <v>102.64100000000005</v>
      </c>
      <c r="F119" s="22">
        <v>75.250000000000028</v>
      </c>
      <c r="G119" s="16">
        <f t="shared" si="10"/>
        <v>1.3640000000000001</v>
      </c>
      <c r="H119" s="16">
        <f t="shared" si="11"/>
        <v>102.64100000000005</v>
      </c>
    </row>
    <row r="120" spans="1:8" ht="16.5" thickBot="1">
      <c r="A120" s="20">
        <f t="shared" si="6"/>
        <v>18275</v>
      </c>
      <c r="B120" s="20">
        <v>25</v>
      </c>
      <c r="C120" s="20">
        <f t="shared" si="8"/>
        <v>3.7237200000000019</v>
      </c>
      <c r="D120" s="20">
        <f t="shared" si="7"/>
        <v>93.093000000000046</v>
      </c>
      <c r="E120" s="20">
        <f t="shared" si="9"/>
        <v>93.093000000000046</v>
      </c>
      <c r="F120" s="22">
        <v>68.250000000000028</v>
      </c>
      <c r="G120" s="16">
        <f t="shared" si="10"/>
        <v>1.3640000000000001</v>
      </c>
      <c r="H120" s="16">
        <f t="shared" si="11"/>
        <v>93.093000000000046</v>
      </c>
    </row>
    <row r="121" spans="1:8" ht="16.5" thickBot="1">
      <c r="A121" s="20">
        <f t="shared" si="6"/>
        <v>18300</v>
      </c>
      <c r="B121" s="20">
        <v>25</v>
      </c>
      <c r="C121" s="20">
        <f t="shared" si="8"/>
        <v>3.67598</v>
      </c>
      <c r="D121" s="20">
        <f t="shared" si="7"/>
        <v>91.899500000000003</v>
      </c>
      <c r="E121" s="20">
        <f t="shared" si="9"/>
        <v>91.899500000000003</v>
      </c>
      <c r="F121" s="22">
        <v>67.375</v>
      </c>
      <c r="G121" s="16">
        <f t="shared" si="10"/>
        <v>1.3640000000000001</v>
      </c>
      <c r="H121" s="16">
        <f t="shared" si="11"/>
        <v>91.899500000000003</v>
      </c>
    </row>
    <row r="122" spans="1:8" ht="16.5" thickBot="1">
      <c r="A122" s="20">
        <f t="shared" si="6"/>
        <v>18325</v>
      </c>
      <c r="B122" s="20">
        <v>25</v>
      </c>
      <c r="C122" s="20">
        <f t="shared" si="8"/>
        <v>4.2011199999999995</v>
      </c>
      <c r="D122" s="20">
        <f t="shared" si="7"/>
        <v>105.02799999999999</v>
      </c>
      <c r="E122" s="20">
        <f t="shared" si="9"/>
        <v>105.02799999999999</v>
      </c>
      <c r="F122" s="22">
        <v>76.999999999999986</v>
      </c>
      <c r="G122" s="16">
        <f t="shared" si="10"/>
        <v>1.3640000000000001</v>
      </c>
      <c r="H122" s="16">
        <f t="shared" si="11"/>
        <v>105.02799999999999</v>
      </c>
    </row>
    <row r="123" spans="1:8" ht="16.5" thickBot="1">
      <c r="A123" s="20">
        <f t="shared" si="6"/>
        <v>18350</v>
      </c>
      <c r="B123" s="20">
        <v>25</v>
      </c>
      <c r="C123" s="20">
        <f t="shared" si="8"/>
        <v>4.3443400000000008</v>
      </c>
      <c r="D123" s="20">
        <f t="shared" si="7"/>
        <v>108.60850000000002</v>
      </c>
      <c r="E123" s="20">
        <f t="shared" si="9"/>
        <v>108.60850000000002</v>
      </c>
      <c r="F123" s="22">
        <v>79.625000000000014</v>
      </c>
      <c r="G123" s="16">
        <f t="shared" si="10"/>
        <v>1.3640000000000001</v>
      </c>
      <c r="H123" s="16">
        <f t="shared" si="11"/>
        <v>108.60850000000002</v>
      </c>
    </row>
    <row r="124" spans="1:8" ht="16.5" thickBot="1">
      <c r="A124" s="20">
        <f t="shared" si="6"/>
        <v>18375</v>
      </c>
      <c r="B124" s="20">
        <v>25</v>
      </c>
      <c r="C124" s="20">
        <f t="shared" si="8"/>
        <v>3.86694</v>
      </c>
      <c r="D124" s="20">
        <f t="shared" si="7"/>
        <v>96.673500000000004</v>
      </c>
      <c r="E124" s="20">
        <f t="shared" si="9"/>
        <v>96.673500000000004</v>
      </c>
      <c r="F124" s="22">
        <v>70.875</v>
      </c>
      <c r="G124" s="16">
        <f t="shared" si="10"/>
        <v>1.3640000000000001</v>
      </c>
      <c r="H124" s="16">
        <f t="shared" si="11"/>
        <v>96.673500000000004</v>
      </c>
    </row>
    <row r="125" spans="1:8" ht="16.5" thickBot="1">
      <c r="A125" s="20">
        <f t="shared" si="6"/>
        <v>18400</v>
      </c>
      <c r="B125" s="20">
        <v>25</v>
      </c>
      <c r="C125" s="20">
        <f t="shared" si="8"/>
        <v>3.9624200000000003</v>
      </c>
      <c r="D125" s="20">
        <f t="shared" si="7"/>
        <v>99.060500000000005</v>
      </c>
      <c r="E125" s="20">
        <f t="shared" si="9"/>
        <v>99.060500000000005</v>
      </c>
      <c r="F125" s="22">
        <v>72.625</v>
      </c>
      <c r="G125" s="16">
        <f t="shared" si="10"/>
        <v>1.3640000000000001</v>
      </c>
      <c r="H125" s="16">
        <f t="shared" si="11"/>
        <v>99.060500000000005</v>
      </c>
    </row>
    <row r="126" spans="1:8" ht="16.5" thickBot="1">
      <c r="A126" s="20">
        <f t="shared" si="6"/>
        <v>18425</v>
      </c>
      <c r="B126" s="20">
        <v>25</v>
      </c>
      <c r="C126" s="20">
        <f t="shared" si="8"/>
        <v>4.3920800000000026</v>
      </c>
      <c r="D126" s="20">
        <f t="shared" si="7"/>
        <v>109.80200000000006</v>
      </c>
      <c r="E126" s="20">
        <f t="shared" si="9"/>
        <v>109.80200000000006</v>
      </c>
      <c r="F126" s="22">
        <v>80.500000000000043</v>
      </c>
      <c r="G126" s="16">
        <f t="shared" si="10"/>
        <v>1.3640000000000001</v>
      </c>
      <c r="H126" s="16">
        <f t="shared" si="11"/>
        <v>109.80200000000006</v>
      </c>
    </row>
    <row r="127" spans="1:8" ht="16.5" thickBot="1">
      <c r="A127" s="20">
        <f t="shared" si="6"/>
        <v>18450</v>
      </c>
      <c r="B127" s="20">
        <v>25</v>
      </c>
      <c r="C127" s="20">
        <f t="shared" si="8"/>
        <v>3.9146800000000019</v>
      </c>
      <c r="D127" s="20">
        <f t="shared" si="7"/>
        <v>97.867000000000047</v>
      </c>
      <c r="E127" s="20">
        <f t="shared" si="9"/>
        <v>97.867000000000047</v>
      </c>
      <c r="F127" s="22">
        <v>71.750000000000028</v>
      </c>
      <c r="G127" s="16">
        <f t="shared" si="10"/>
        <v>1.3640000000000001</v>
      </c>
      <c r="H127" s="16">
        <f t="shared" si="11"/>
        <v>97.867000000000047</v>
      </c>
    </row>
    <row r="128" spans="1:8" ht="16.5" thickBot="1">
      <c r="A128" s="20">
        <f t="shared" si="6"/>
        <v>18475</v>
      </c>
      <c r="B128" s="20">
        <v>25</v>
      </c>
      <c r="C128" s="20">
        <f t="shared" si="8"/>
        <v>3.48502</v>
      </c>
      <c r="D128" s="20">
        <f t="shared" si="7"/>
        <v>87.125500000000002</v>
      </c>
      <c r="E128" s="20">
        <f t="shared" si="9"/>
        <v>87.125500000000002</v>
      </c>
      <c r="F128" s="22">
        <v>63.875</v>
      </c>
      <c r="G128" s="16">
        <f t="shared" si="10"/>
        <v>1.3640000000000001</v>
      </c>
      <c r="H128" s="16">
        <f t="shared" si="11"/>
        <v>87.125500000000002</v>
      </c>
    </row>
    <row r="129" spans="1:8" ht="16.5" thickBot="1">
      <c r="A129" s="20">
        <f t="shared" si="6"/>
        <v>18500</v>
      </c>
      <c r="B129" s="20">
        <v>25</v>
      </c>
      <c r="C129" s="20">
        <f t="shared" si="8"/>
        <v>3.48502</v>
      </c>
      <c r="D129" s="20">
        <f t="shared" si="7"/>
        <v>87.125500000000002</v>
      </c>
      <c r="E129" s="20">
        <f t="shared" si="9"/>
        <v>87.125500000000002</v>
      </c>
      <c r="F129" s="22">
        <v>63.875</v>
      </c>
      <c r="G129" s="16">
        <f t="shared" si="10"/>
        <v>1.3640000000000001</v>
      </c>
      <c r="H129" s="16">
        <f t="shared" si="11"/>
        <v>87.125500000000002</v>
      </c>
    </row>
    <row r="130" spans="1:8" ht="16.5" thickBot="1">
      <c r="A130" s="20">
        <f t="shared" si="6"/>
        <v>18525</v>
      </c>
      <c r="B130" s="20">
        <v>25</v>
      </c>
      <c r="C130" s="20">
        <f t="shared" si="8"/>
        <v>3.86694</v>
      </c>
      <c r="D130" s="20">
        <f t="shared" si="7"/>
        <v>96.673500000000004</v>
      </c>
      <c r="E130" s="20">
        <f t="shared" si="9"/>
        <v>96.673500000000004</v>
      </c>
      <c r="F130" s="22">
        <v>70.875</v>
      </c>
      <c r="G130" s="16">
        <f t="shared" si="10"/>
        <v>1.3640000000000001</v>
      </c>
      <c r="H130" s="16">
        <f t="shared" si="11"/>
        <v>96.673500000000004</v>
      </c>
    </row>
    <row r="131" spans="1:8" ht="16.5" thickBot="1">
      <c r="A131" s="20">
        <f t="shared" si="6"/>
        <v>18550</v>
      </c>
      <c r="B131" s="20">
        <v>25</v>
      </c>
      <c r="C131" s="20">
        <f t="shared" si="8"/>
        <v>4.2488600000000005</v>
      </c>
      <c r="D131" s="20">
        <f t="shared" si="7"/>
        <v>106.22150000000002</v>
      </c>
      <c r="E131" s="20">
        <f t="shared" si="9"/>
        <v>106.22150000000002</v>
      </c>
      <c r="F131" s="22">
        <v>77.875000000000014</v>
      </c>
      <c r="G131" s="16">
        <f t="shared" si="10"/>
        <v>1.3640000000000001</v>
      </c>
      <c r="H131" s="16">
        <f t="shared" si="11"/>
        <v>106.22150000000002</v>
      </c>
    </row>
    <row r="132" spans="1:8" ht="16.5" thickBot="1">
      <c r="A132" s="20">
        <f t="shared" si="6"/>
        <v>18575</v>
      </c>
      <c r="B132" s="20">
        <v>25</v>
      </c>
      <c r="C132" s="20">
        <f t="shared" si="8"/>
        <v>4.6785200000000007</v>
      </c>
      <c r="D132" s="20">
        <f t="shared" si="7"/>
        <v>116.96300000000001</v>
      </c>
      <c r="E132" s="20">
        <f t="shared" si="9"/>
        <v>116.96300000000002</v>
      </c>
      <c r="F132" s="22">
        <v>85.75</v>
      </c>
      <c r="G132" s="16">
        <f t="shared" si="10"/>
        <v>1.3640000000000001</v>
      </c>
      <c r="H132" s="16">
        <f t="shared" si="11"/>
        <v>116.96300000000001</v>
      </c>
    </row>
    <row r="133" spans="1:8" ht="16.5" thickBot="1">
      <c r="A133" s="20">
        <f t="shared" si="6"/>
        <v>18600</v>
      </c>
      <c r="B133" s="20">
        <v>25</v>
      </c>
      <c r="C133" s="20">
        <f t="shared" si="8"/>
        <v>4.5830400000000004</v>
      </c>
      <c r="D133" s="20">
        <f t="shared" si="7"/>
        <v>114.57600000000001</v>
      </c>
      <c r="E133" s="20">
        <f t="shared" si="9"/>
        <v>114.57600000000001</v>
      </c>
      <c r="F133" s="22">
        <v>84</v>
      </c>
      <c r="G133" s="16">
        <f t="shared" si="10"/>
        <v>1.3640000000000001</v>
      </c>
      <c r="H133" s="16">
        <f t="shared" si="11"/>
        <v>114.57600000000001</v>
      </c>
    </row>
    <row r="134" spans="1:8" ht="16.5" thickBot="1">
      <c r="A134" s="20">
        <f t="shared" si="6"/>
        <v>18625</v>
      </c>
      <c r="B134" s="20">
        <v>25</v>
      </c>
      <c r="C134" s="20">
        <f t="shared" si="8"/>
        <v>4.2011200000000022</v>
      </c>
      <c r="D134" s="20">
        <f t="shared" si="7"/>
        <v>105.02800000000005</v>
      </c>
      <c r="E134" s="20">
        <f t="shared" si="9"/>
        <v>105.02800000000005</v>
      </c>
      <c r="F134" s="22">
        <v>77.000000000000028</v>
      </c>
      <c r="G134" s="16">
        <f t="shared" si="10"/>
        <v>1.3640000000000001</v>
      </c>
      <c r="H134" s="16">
        <f t="shared" si="11"/>
        <v>105.02800000000005</v>
      </c>
    </row>
    <row r="135" spans="1:8" ht="16.5" thickBot="1">
      <c r="A135" s="20">
        <f t="shared" si="6"/>
        <v>18650</v>
      </c>
      <c r="B135" s="20">
        <v>25</v>
      </c>
      <c r="C135" s="20">
        <f t="shared" si="8"/>
        <v>4.3443400000000008</v>
      </c>
      <c r="D135" s="20">
        <f t="shared" si="7"/>
        <v>108.60850000000002</v>
      </c>
      <c r="E135" s="20">
        <f t="shared" si="9"/>
        <v>108.60850000000002</v>
      </c>
      <c r="F135" s="22">
        <v>79.625000000000014</v>
      </c>
      <c r="G135" s="16">
        <f t="shared" si="10"/>
        <v>1.3640000000000001</v>
      </c>
      <c r="H135" s="16">
        <f t="shared" si="11"/>
        <v>108.60850000000002</v>
      </c>
    </row>
    <row r="136" spans="1:8" ht="16.5" thickBot="1">
      <c r="A136" s="20">
        <f t="shared" si="6"/>
        <v>18675</v>
      </c>
      <c r="B136" s="20">
        <v>25</v>
      </c>
      <c r="C136" s="20">
        <f t="shared" si="8"/>
        <v>4.4875600000000002</v>
      </c>
      <c r="D136" s="20">
        <f t="shared" si="7"/>
        <v>112.18900000000001</v>
      </c>
      <c r="E136" s="20">
        <f t="shared" si="9"/>
        <v>112.18900000000001</v>
      </c>
      <c r="F136" s="22">
        <v>82.25</v>
      </c>
      <c r="G136" s="16">
        <f t="shared" si="10"/>
        <v>1.3640000000000001</v>
      </c>
      <c r="H136" s="16">
        <f t="shared" si="11"/>
        <v>112.18900000000001</v>
      </c>
    </row>
    <row r="137" spans="1:8" ht="16.5" thickBot="1">
      <c r="A137" s="20">
        <f t="shared" si="6"/>
        <v>18700</v>
      </c>
      <c r="B137" s="20">
        <v>25</v>
      </c>
      <c r="C137" s="20">
        <f t="shared" si="8"/>
        <v>4.439820000000001</v>
      </c>
      <c r="D137" s="20">
        <f t="shared" si="7"/>
        <v>110.99550000000002</v>
      </c>
      <c r="E137" s="20">
        <f t="shared" si="9"/>
        <v>110.99550000000002</v>
      </c>
      <c r="F137" s="22">
        <v>81.375000000000014</v>
      </c>
      <c r="G137" s="16">
        <f t="shared" si="10"/>
        <v>1.3640000000000001</v>
      </c>
      <c r="H137" s="16">
        <f t="shared" si="11"/>
        <v>110.99550000000002</v>
      </c>
    </row>
    <row r="138" spans="1:8" ht="16.5" thickBot="1">
      <c r="A138" s="20">
        <f t="shared" si="6"/>
        <v>18725</v>
      </c>
      <c r="B138" s="20">
        <v>25</v>
      </c>
      <c r="C138" s="20">
        <f t="shared" si="8"/>
        <v>4.2011200000000022</v>
      </c>
      <c r="D138" s="20">
        <f t="shared" si="7"/>
        <v>105.02800000000005</v>
      </c>
      <c r="E138" s="20">
        <f t="shared" si="9"/>
        <v>105.02800000000005</v>
      </c>
      <c r="F138" s="22">
        <v>77.000000000000028</v>
      </c>
      <c r="G138" s="16">
        <f t="shared" si="10"/>
        <v>1.3640000000000001</v>
      </c>
      <c r="H138" s="16">
        <f t="shared" si="11"/>
        <v>105.02800000000005</v>
      </c>
    </row>
    <row r="139" spans="1:8" ht="16.5" thickBot="1">
      <c r="A139" s="20">
        <f t="shared" ref="A139:A202" si="12">A138+25</f>
        <v>18750</v>
      </c>
      <c r="B139" s="20">
        <v>25</v>
      </c>
      <c r="C139" s="20">
        <f t="shared" si="8"/>
        <v>4.0101600000000017</v>
      </c>
      <c r="D139" s="20">
        <f t="shared" ref="D139:D202" si="13">H139</f>
        <v>100.25400000000005</v>
      </c>
      <c r="E139" s="20">
        <f t="shared" si="9"/>
        <v>100.25400000000005</v>
      </c>
      <c r="F139" s="22">
        <v>73.500000000000028</v>
      </c>
      <c r="G139" s="16">
        <f t="shared" si="10"/>
        <v>1.3640000000000001</v>
      </c>
      <c r="H139" s="16">
        <f t="shared" si="11"/>
        <v>100.25400000000005</v>
      </c>
    </row>
    <row r="140" spans="1:8" ht="16.5" thickBot="1">
      <c r="A140" s="20">
        <f t="shared" si="12"/>
        <v>18775</v>
      </c>
      <c r="B140" s="20">
        <v>25</v>
      </c>
      <c r="C140" s="20">
        <f t="shared" ref="C140:C203" si="14">D140/B140</f>
        <v>3.8192000000000017</v>
      </c>
      <c r="D140" s="20">
        <f t="shared" si="13"/>
        <v>95.480000000000047</v>
      </c>
      <c r="E140" s="20">
        <f t="shared" ref="E140:E203" si="15">+B140*C140</f>
        <v>95.480000000000047</v>
      </c>
      <c r="F140" s="22">
        <v>70.000000000000028</v>
      </c>
      <c r="G140" s="16">
        <f t="shared" ref="G140:G203" si="16">G139</f>
        <v>1.3640000000000001</v>
      </c>
      <c r="H140" s="16">
        <f t="shared" ref="H140:H203" si="17">G140*F140</f>
        <v>95.480000000000047</v>
      </c>
    </row>
    <row r="141" spans="1:8" ht="16.5" thickBot="1">
      <c r="A141" s="20">
        <f t="shared" si="12"/>
        <v>18800</v>
      </c>
      <c r="B141" s="20">
        <v>25</v>
      </c>
      <c r="C141" s="20">
        <f t="shared" si="14"/>
        <v>3.67598</v>
      </c>
      <c r="D141" s="20">
        <f t="shared" si="13"/>
        <v>91.899500000000003</v>
      </c>
      <c r="E141" s="20">
        <f t="shared" si="15"/>
        <v>91.899500000000003</v>
      </c>
      <c r="F141" s="22">
        <v>67.375</v>
      </c>
      <c r="G141" s="16">
        <f t="shared" si="16"/>
        <v>1.3640000000000001</v>
      </c>
      <c r="H141" s="16">
        <f t="shared" si="17"/>
        <v>91.899500000000003</v>
      </c>
    </row>
    <row r="142" spans="1:8" ht="16.5" thickBot="1">
      <c r="A142" s="20">
        <f t="shared" si="12"/>
        <v>18825</v>
      </c>
      <c r="B142" s="20">
        <v>25</v>
      </c>
      <c r="C142" s="20">
        <f t="shared" si="14"/>
        <v>3.67598</v>
      </c>
      <c r="D142" s="20">
        <f t="shared" si="13"/>
        <v>91.899500000000003</v>
      </c>
      <c r="E142" s="20">
        <f t="shared" si="15"/>
        <v>91.899500000000003</v>
      </c>
      <c r="F142" s="22">
        <v>67.375</v>
      </c>
      <c r="G142" s="16">
        <f t="shared" si="16"/>
        <v>1.3640000000000001</v>
      </c>
      <c r="H142" s="16">
        <f t="shared" si="17"/>
        <v>91.899500000000003</v>
      </c>
    </row>
    <row r="143" spans="1:8" ht="16.5" thickBot="1">
      <c r="A143" s="20">
        <f t="shared" si="12"/>
        <v>18850</v>
      </c>
      <c r="B143" s="20">
        <v>25</v>
      </c>
      <c r="C143" s="20">
        <f t="shared" si="14"/>
        <v>4.105640000000002</v>
      </c>
      <c r="D143" s="20">
        <f t="shared" si="13"/>
        <v>102.64100000000005</v>
      </c>
      <c r="E143" s="20">
        <f t="shared" si="15"/>
        <v>102.64100000000005</v>
      </c>
      <c r="F143" s="22">
        <v>75.250000000000028</v>
      </c>
      <c r="G143" s="16">
        <f t="shared" si="16"/>
        <v>1.3640000000000001</v>
      </c>
      <c r="H143" s="16">
        <f t="shared" si="17"/>
        <v>102.64100000000005</v>
      </c>
    </row>
    <row r="144" spans="1:8" ht="16.5" thickBot="1">
      <c r="A144" s="20">
        <f t="shared" si="12"/>
        <v>18875</v>
      </c>
      <c r="B144" s="20">
        <v>25</v>
      </c>
      <c r="C144" s="20">
        <f t="shared" si="14"/>
        <v>4.2011200000000022</v>
      </c>
      <c r="D144" s="20">
        <f t="shared" si="13"/>
        <v>105.02800000000005</v>
      </c>
      <c r="E144" s="20">
        <f t="shared" si="15"/>
        <v>105.02800000000005</v>
      </c>
      <c r="F144" s="22">
        <v>77.000000000000028</v>
      </c>
      <c r="G144" s="16">
        <f t="shared" si="16"/>
        <v>1.3640000000000001</v>
      </c>
      <c r="H144" s="16">
        <f t="shared" si="17"/>
        <v>105.02800000000005</v>
      </c>
    </row>
    <row r="145" spans="1:8" ht="16.5" thickBot="1">
      <c r="A145" s="20">
        <f t="shared" si="12"/>
        <v>18900</v>
      </c>
      <c r="B145" s="20">
        <v>25</v>
      </c>
      <c r="C145" s="20">
        <f t="shared" si="14"/>
        <v>4.1533800000000012</v>
      </c>
      <c r="D145" s="20">
        <f t="shared" si="13"/>
        <v>103.83450000000003</v>
      </c>
      <c r="E145" s="20">
        <f t="shared" si="15"/>
        <v>103.83450000000003</v>
      </c>
      <c r="F145" s="22">
        <v>76.125000000000014</v>
      </c>
      <c r="G145" s="16">
        <f t="shared" si="16"/>
        <v>1.3640000000000001</v>
      </c>
      <c r="H145" s="16">
        <f t="shared" si="17"/>
        <v>103.83450000000003</v>
      </c>
    </row>
    <row r="146" spans="1:8" ht="16.5" thickBot="1">
      <c r="A146" s="20">
        <f t="shared" si="12"/>
        <v>18925</v>
      </c>
      <c r="B146" s="20">
        <v>25</v>
      </c>
      <c r="C146" s="20">
        <f t="shared" si="14"/>
        <v>4.5830400000000004</v>
      </c>
      <c r="D146" s="20">
        <f t="shared" si="13"/>
        <v>114.57600000000001</v>
      </c>
      <c r="E146" s="20">
        <f t="shared" si="15"/>
        <v>114.57600000000001</v>
      </c>
      <c r="F146" s="22">
        <v>84</v>
      </c>
      <c r="G146" s="16">
        <f t="shared" si="16"/>
        <v>1.3640000000000001</v>
      </c>
      <c r="H146" s="16">
        <f t="shared" si="17"/>
        <v>114.57600000000001</v>
      </c>
    </row>
    <row r="147" spans="1:8" ht="16.5" thickBot="1">
      <c r="A147" s="20">
        <f t="shared" si="12"/>
        <v>18950</v>
      </c>
      <c r="B147" s="20">
        <v>25</v>
      </c>
      <c r="C147" s="20">
        <f t="shared" si="14"/>
        <v>4.8217399999999984</v>
      </c>
      <c r="D147" s="20">
        <f t="shared" si="13"/>
        <v>120.54349999999997</v>
      </c>
      <c r="E147" s="20">
        <f t="shared" si="15"/>
        <v>120.54349999999997</v>
      </c>
      <c r="F147" s="22">
        <v>88.374999999999972</v>
      </c>
      <c r="G147" s="16">
        <f t="shared" si="16"/>
        <v>1.3640000000000001</v>
      </c>
      <c r="H147" s="16">
        <f t="shared" si="17"/>
        <v>120.54349999999997</v>
      </c>
    </row>
    <row r="148" spans="1:8" ht="16.5" thickBot="1">
      <c r="A148" s="20">
        <f t="shared" si="12"/>
        <v>18975</v>
      </c>
      <c r="B148" s="20">
        <v>25</v>
      </c>
      <c r="C148" s="20">
        <f t="shared" si="14"/>
        <v>4.726259999999999</v>
      </c>
      <c r="D148" s="20">
        <f t="shared" si="13"/>
        <v>118.15649999999997</v>
      </c>
      <c r="E148" s="20">
        <f t="shared" si="15"/>
        <v>118.15649999999998</v>
      </c>
      <c r="F148" s="22">
        <v>86.624999999999972</v>
      </c>
      <c r="G148" s="16">
        <f t="shared" si="16"/>
        <v>1.3640000000000001</v>
      </c>
      <c r="H148" s="16">
        <f t="shared" si="17"/>
        <v>118.15649999999997</v>
      </c>
    </row>
    <row r="149" spans="1:8" ht="16.5" thickBot="1">
      <c r="A149" s="20">
        <f t="shared" si="12"/>
        <v>19000</v>
      </c>
      <c r="B149" s="20">
        <v>25</v>
      </c>
      <c r="C149" s="20">
        <f t="shared" si="14"/>
        <v>4.774</v>
      </c>
      <c r="D149" s="20">
        <f t="shared" si="13"/>
        <v>119.35000000000001</v>
      </c>
      <c r="E149" s="20">
        <f t="shared" si="15"/>
        <v>119.35</v>
      </c>
      <c r="F149" s="22">
        <v>87.5</v>
      </c>
      <c r="G149" s="16">
        <f t="shared" si="16"/>
        <v>1.3640000000000001</v>
      </c>
      <c r="H149" s="16">
        <f t="shared" si="17"/>
        <v>119.35000000000001</v>
      </c>
    </row>
    <row r="150" spans="1:8" ht="16.5" thickBot="1">
      <c r="A150" s="20">
        <f t="shared" si="12"/>
        <v>19025</v>
      </c>
      <c r="B150" s="20">
        <v>25</v>
      </c>
      <c r="C150" s="20">
        <f t="shared" si="14"/>
        <v>4.9172199999999995</v>
      </c>
      <c r="D150" s="20">
        <f t="shared" si="13"/>
        <v>122.93049999999999</v>
      </c>
      <c r="E150" s="20">
        <f t="shared" si="15"/>
        <v>122.93049999999998</v>
      </c>
      <c r="F150" s="22">
        <v>90.124999999999986</v>
      </c>
      <c r="G150" s="16">
        <f t="shared" si="16"/>
        <v>1.3640000000000001</v>
      </c>
      <c r="H150" s="16">
        <f t="shared" si="17"/>
        <v>122.93049999999999</v>
      </c>
    </row>
    <row r="151" spans="1:8" ht="16.5" thickBot="1">
      <c r="A151" s="20">
        <f t="shared" si="12"/>
        <v>19050</v>
      </c>
      <c r="B151" s="20">
        <v>25</v>
      </c>
      <c r="C151" s="20">
        <f t="shared" si="14"/>
        <v>4.774</v>
      </c>
      <c r="D151" s="20">
        <f t="shared" si="13"/>
        <v>119.35000000000001</v>
      </c>
      <c r="E151" s="20">
        <f t="shared" si="15"/>
        <v>119.35</v>
      </c>
      <c r="F151" s="22">
        <v>87.5</v>
      </c>
      <c r="G151" s="16">
        <f t="shared" si="16"/>
        <v>1.3640000000000001</v>
      </c>
      <c r="H151" s="16">
        <f t="shared" si="17"/>
        <v>119.35000000000001</v>
      </c>
    </row>
    <row r="152" spans="1:8" ht="16.5" thickBot="1">
      <c r="A152" s="20">
        <f t="shared" si="12"/>
        <v>19075</v>
      </c>
      <c r="B152" s="20">
        <v>25</v>
      </c>
      <c r="C152" s="20">
        <f t="shared" si="14"/>
        <v>4.774</v>
      </c>
      <c r="D152" s="20">
        <f t="shared" si="13"/>
        <v>119.35000000000001</v>
      </c>
      <c r="E152" s="20">
        <f t="shared" si="15"/>
        <v>119.35</v>
      </c>
      <c r="F152" s="22">
        <v>87.5</v>
      </c>
      <c r="G152" s="16">
        <f t="shared" si="16"/>
        <v>1.3640000000000001</v>
      </c>
      <c r="H152" s="16">
        <f t="shared" si="17"/>
        <v>119.35000000000001</v>
      </c>
    </row>
    <row r="153" spans="1:8" ht="16.5" thickBot="1">
      <c r="A153" s="20">
        <f t="shared" si="12"/>
        <v>19100</v>
      </c>
      <c r="B153" s="20">
        <v>25</v>
      </c>
      <c r="C153" s="20">
        <f t="shared" si="14"/>
        <v>4.8694799999999985</v>
      </c>
      <c r="D153" s="20">
        <f t="shared" si="13"/>
        <v>121.73699999999995</v>
      </c>
      <c r="E153" s="20">
        <f t="shared" si="15"/>
        <v>121.73699999999997</v>
      </c>
      <c r="F153" s="22">
        <v>89.249999999999957</v>
      </c>
      <c r="G153" s="16">
        <f t="shared" si="16"/>
        <v>1.3640000000000001</v>
      </c>
      <c r="H153" s="16">
        <f t="shared" si="17"/>
        <v>121.73699999999995</v>
      </c>
    </row>
    <row r="154" spans="1:8" ht="16.5" thickBot="1">
      <c r="A154" s="20">
        <f t="shared" si="12"/>
        <v>19125</v>
      </c>
      <c r="B154" s="20">
        <v>25</v>
      </c>
      <c r="C154" s="20">
        <f t="shared" si="14"/>
        <v>4.6785200000000007</v>
      </c>
      <c r="D154" s="20">
        <f t="shared" si="13"/>
        <v>116.96300000000001</v>
      </c>
      <c r="E154" s="20">
        <f t="shared" si="15"/>
        <v>116.96300000000002</v>
      </c>
      <c r="F154" s="22">
        <v>85.75</v>
      </c>
      <c r="G154" s="16">
        <f t="shared" si="16"/>
        <v>1.3640000000000001</v>
      </c>
      <c r="H154" s="16">
        <f t="shared" si="17"/>
        <v>116.96300000000001</v>
      </c>
    </row>
    <row r="155" spans="1:8" ht="16.5" thickBot="1">
      <c r="A155" s="20">
        <f t="shared" si="12"/>
        <v>19150</v>
      </c>
      <c r="B155" s="20">
        <v>25</v>
      </c>
      <c r="C155" s="20">
        <f t="shared" si="14"/>
        <v>4.2966000000000015</v>
      </c>
      <c r="D155" s="20">
        <f t="shared" si="13"/>
        <v>107.41500000000005</v>
      </c>
      <c r="E155" s="20">
        <f t="shared" si="15"/>
        <v>107.41500000000003</v>
      </c>
      <c r="F155" s="22">
        <v>78.750000000000028</v>
      </c>
      <c r="G155" s="16">
        <f t="shared" si="16"/>
        <v>1.3640000000000001</v>
      </c>
      <c r="H155" s="16">
        <f t="shared" si="17"/>
        <v>107.41500000000005</v>
      </c>
    </row>
    <row r="156" spans="1:8" ht="16.5" thickBot="1">
      <c r="A156" s="20">
        <f t="shared" si="12"/>
        <v>19175</v>
      </c>
      <c r="B156" s="20">
        <v>25</v>
      </c>
      <c r="C156" s="20">
        <f t="shared" si="14"/>
        <v>4.0101600000000017</v>
      </c>
      <c r="D156" s="20">
        <f t="shared" si="13"/>
        <v>100.25400000000005</v>
      </c>
      <c r="E156" s="20">
        <f t="shared" si="15"/>
        <v>100.25400000000005</v>
      </c>
      <c r="F156" s="22">
        <v>73.500000000000028</v>
      </c>
      <c r="G156" s="16">
        <f t="shared" si="16"/>
        <v>1.3640000000000001</v>
      </c>
      <c r="H156" s="16">
        <f t="shared" si="17"/>
        <v>100.25400000000005</v>
      </c>
    </row>
    <row r="157" spans="1:8" ht="16.5" thickBot="1">
      <c r="A157" s="20">
        <f t="shared" si="12"/>
        <v>19200</v>
      </c>
      <c r="B157" s="20">
        <v>25</v>
      </c>
      <c r="C157" s="20">
        <f t="shared" si="14"/>
        <v>3.1031000000000017</v>
      </c>
      <c r="D157" s="20">
        <f t="shared" si="13"/>
        <v>77.577500000000043</v>
      </c>
      <c r="E157" s="20">
        <f t="shared" si="15"/>
        <v>77.577500000000043</v>
      </c>
      <c r="F157" s="22">
        <v>56.875000000000028</v>
      </c>
      <c r="G157" s="16">
        <f t="shared" si="16"/>
        <v>1.3640000000000001</v>
      </c>
      <c r="H157" s="16">
        <f t="shared" si="17"/>
        <v>77.577500000000043</v>
      </c>
    </row>
    <row r="158" spans="1:8" ht="16.5" thickBot="1">
      <c r="A158" s="20">
        <f t="shared" si="12"/>
        <v>19225</v>
      </c>
      <c r="B158" s="20">
        <v>25</v>
      </c>
      <c r="C158" s="20">
        <f t="shared" si="14"/>
        <v>2.2437800000000014</v>
      </c>
      <c r="D158" s="20">
        <f t="shared" si="13"/>
        <v>56.094500000000032</v>
      </c>
      <c r="E158" s="20">
        <f t="shared" si="15"/>
        <v>56.094500000000039</v>
      </c>
      <c r="F158" s="22">
        <v>41.125000000000021</v>
      </c>
      <c r="G158" s="16">
        <f t="shared" si="16"/>
        <v>1.3640000000000001</v>
      </c>
      <c r="H158" s="16">
        <f t="shared" si="17"/>
        <v>56.094500000000032</v>
      </c>
    </row>
    <row r="159" spans="1:8" ht="16.5" thickBot="1">
      <c r="A159" s="20">
        <f t="shared" si="12"/>
        <v>19250</v>
      </c>
      <c r="B159" s="20">
        <v>25</v>
      </c>
      <c r="C159" s="20">
        <f t="shared" si="14"/>
        <v>2.6256999999999993</v>
      </c>
      <c r="D159" s="20">
        <f t="shared" si="13"/>
        <v>65.642499999999984</v>
      </c>
      <c r="E159" s="20">
        <f t="shared" si="15"/>
        <v>65.642499999999984</v>
      </c>
      <c r="F159" s="22">
        <v>48.124999999999986</v>
      </c>
      <c r="G159" s="16">
        <f t="shared" si="16"/>
        <v>1.3640000000000001</v>
      </c>
      <c r="H159" s="16">
        <f t="shared" si="17"/>
        <v>65.642499999999984</v>
      </c>
    </row>
    <row r="160" spans="1:8" ht="16.5" thickBot="1">
      <c r="A160" s="20">
        <f t="shared" si="12"/>
        <v>19275</v>
      </c>
      <c r="B160" s="20">
        <v>25</v>
      </c>
      <c r="C160" s="20">
        <f t="shared" si="14"/>
        <v>3.055359999999999</v>
      </c>
      <c r="D160" s="20">
        <f t="shared" si="13"/>
        <v>76.383999999999972</v>
      </c>
      <c r="E160" s="20">
        <f t="shared" si="15"/>
        <v>76.383999999999972</v>
      </c>
      <c r="F160" s="22">
        <v>55.999999999999972</v>
      </c>
      <c r="G160" s="16">
        <f t="shared" si="16"/>
        <v>1.3640000000000001</v>
      </c>
      <c r="H160" s="16">
        <f t="shared" si="17"/>
        <v>76.383999999999972</v>
      </c>
    </row>
    <row r="161" spans="1:8" ht="16.5" thickBot="1">
      <c r="A161" s="20">
        <f t="shared" si="12"/>
        <v>19300</v>
      </c>
      <c r="B161" s="20">
        <v>25</v>
      </c>
      <c r="C161" s="20">
        <f t="shared" si="14"/>
        <v>2.530219999999999</v>
      </c>
      <c r="D161" s="20">
        <f t="shared" si="13"/>
        <v>63.255499999999977</v>
      </c>
      <c r="E161" s="20">
        <f t="shared" si="15"/>
        <v>63.255499999999977</v>
      </c>
      <c r="F161" s="22">
        <v>46.374999999999979</v>
      </c>
      <c r="G161" s="16">
        <f t="shared" si="16"/>
        <v>1.3640000000000001</v>
      </c>
      <c r="H161" s="16">
        <f t="shared" si="17"/>
        <v>63.255499999999977</v>
      </c>
    </row>
    <row r="162" spans="1:8" ht="16.5" thickBot="1">
      <c r="A162" s="20">
        <f t="shared" si="12"/>
        <v>19325</v>
      </c>
      <c r="B162" s="20">
        <v>25</v>
      </c>
      <c r="C162" s="20">
        <f t="shared" si="14"/>
        <v>2.052820000000001</v>
      </c>
      <c r="D162" s="20">
        <f t="shared" si="13"/>
        <v>51.320500000000024</v>
      </c>
      <c r="E162" s="20">
        <f t="shared" si="15"/>
        <v>51.320500000000024</v>
      </c>
      <c r="F162" s="22">
        <v>37.625000000000014</v>
      </c>
      <c r="G162" s="16">
        <f t="shared" si="16"/>
        <v>1.3640000000000001</v>
      </c>
      <c r="H162" s="16">
        <f t="shared" si="17"/>
        <v>51.320500000000024</v>
      </c>
    </row>
    <row r="163" spans="1:8" ht="16.5" thickBot="1">
      <c r="A163" s="20">
        <f t="shared" si="12"/>
        <v>19350</v>
      </c>
      <c r="B163" s="20">
        <v>25</v>
      </c>
      <c r="C163" s="20">
        <f t="shared" si="14"/>
        <v>2.100560000000002</v>
      </c>
      <c r="D163" s="20">
        <f t="shared" si="13"/>
        <v>52.514000000000053</v>
      </c>
      <c r="E163" s="20">
        <f t="shared" si="15"/>
        <v>52.514000000000053</v>
      </c>
      <c r="F163" s="22">
        <v>38.500000000000036</v>
      </c>
      <c r="G163" s="16">
        <f t="shared" si="16"/>
        <v>1.3640000000000001</v>
      </c>
      <c r="H163" s="16">
        <f t="shared" si="17"/>
        <v>52.514000000000053</v>
      </c>
    </row>
    <row r="164" spans="1:8" ht="16.5" thickBot="1">
      <c r="A164" s="20">
        <f t="shared" si="12"/>
        <v>19375</v>
      </c>
      <c r="B164" s="20">
        <v>25</v>
      </c>
      <c r="C164" s="20">
        <f t="shared" si="14"/>
        <v>2.1960400000000022</v>
      </c>
      <c r="D164" s="20">
        <f t="shared" si="13"/>
        <v>54.901000000000053</v>
      </c>
      <c r="E164" s="20">
        <f t="shared" si="15"/>
        <v>54.901000000000053</v>
      </c>
      <c r="F164" s="22">
        <v>40.250000000000036</v>
      </c>
      <c r="G164" s="16">
        <f t="shared" si="16"/>
        <v>1.3640000000000001</v>
      </c>
      <c r="H164" s="16">
        <f t="shared" si="17"/>
        <v>54.901000000000053</v>
      </c>
    </row>
    <row r="165" spans="1:8" ht="16.5" thickBot="1">
      <c r="A165" s="20">
        <f t="shared" si="12"/>
        <v>19400</v>
      </c>
      <c r="B165" s="20">
        <v>25</v>
      </c>
      <c r="C165" s="20">
        <f t="shared" si="14"/>
        <v>2.1960400000000022</v>
      </c>
      <c r="D165" s="20">
        <f t="shared" si="13"/>
        <v>54.901000000000053</v>
      </c>
      <c r="E165" s="20">
        <f t="shared" si="15"/>
        <v>54.901000000000053</v>
      </c>
      <c r="F165" s="22">
        <v>40.250000000000036</v>
      </c>
      <c r="G165" s="16">
        <f t="shared" si="16"/>
        <v>1.3640000000000001</v>
      </c>
      <c r="H165" s="16">
        <f t="shared" si="17"/>
        <v>54.901000000000053</v>
      </c>
    </row>
    <row r="166" spans="1:8" ht="16.5" thickBot="1">
      <c r="A166" s="20">
        <f t="shared" si="12"/>
        <v>19425</v>
      </c>
      <c r="B166" s="20">
        <v>25</v>
      </c>
      <c r="C166" s="20">
        <f t="shared" si="14"/>
        <v>1.6709000000000005</v>
      </c>
      <c r="D166" s="20">
        <f t="shared" si="13"/>
        <v>41.772500000000015</v>
      </c>
      <c r="E166" s="20">
        <f t="shared" si="15"/>
        <v>41.772500000000015</v>
      </c>
      <c r="F166" s="22">
        <v>30.625000000000007</v>
      </c>
      <c r="G166" s="16">
        <f t="shared" si="16"/>
        <v>1.3640000000000001</v>
      </c>
      <c r="H166" s="16">
        <f t="shared" si="17"/>
        <v>41.772500000000015</v>
      </c>
    </row>
    <row r="167" spans="1:8" ht="16.5" thickBot="1">
      <c r="A167" s="20">
        <f t="shared" si="12"/>
        <v>19450</v>
      </c>
      <c r="B167" s="20">
        <v>25</v>
      </c>
      <c r="C167" s="20">
        <f t="shared" si="14"/>
        <v>1.336719999999999</v>
      </c>
      <c r="D167" s="20">
        <f t="shared" si="13"/>
        <v>33.417999999999978</v>
      </c>
      <c r="E167" s="20">
        <f t="shared" si="15"/>
        <v>33.417999999999978</v>
      </c>
      <c r="F167" s="22">
        <v>24.499999999999982</v>
      </c>
      <c r="G167" s="16">
        <f t="shared" si="16"/>
        <v>1.3640000000000001</v>
      </c>
      <c r="H167" s="16">
        <f t="shared" si="17"/>
        <v>33.417999999999978</v>
      </c>
    </row>
    <row r="168" spans="1:8" ht="16.5" thickBot="1">
      <c r="A168" s="20">
        <f t="shared" si="12"/>
        <v>19475</v>
      </c>
      <c r="B168" s="20">
        <v>25</v>
      </c>
      <c r="C168" s="20">
        <f t="shared" si="14"/>
        <v>1.7186399999999995</v>
      </c>
      <c r="D168" s="20">
        <f t="shared" si="13"/>
        <v>42.965999999999987</v>
      </c>
      <c r="E168" s="20">
        <f t="shared" si="15"/>
        <v>42.965999999999987</v>
      </c>
      <c r="F168" s="22">
        <v>31.499999999999986</v>
      </c>
      <c r="G168" s="16">
        <f t="shared" si="16"/>
        <v>1.3640000000000001</v>
      </c>
      <c r="H168" s="16">
        <f t="shared" si="17"/>
        <v>42.965999999999987</v>
      </c>
    </row>
    <row r="169" spans="1:8" ht="16.5" thickBot="1">
      <c r="A169" s="20">
        <f t="shared" si="12"/>
        <v>19500</v>
      </c>
      <c r="B169" s="20">
        <v>25</v>
      </c>
      <c r="C169" s="20">
        <f t="shared" si="14"/>
        <v>2.1005599999999998</v>
      </c>
      <c r="D169" s="20">
        <f t="shared" si="13"/>
        <v>52.513999999999996</v>
      </c>
      <c r="E169" s="20">
        <f t="shared" si="15"/>
        <v>52.513999999999996</v>
      </c>
      <c r="F169" s="22">
        <v>38.499999999999993</v>
      </c>
      <c r="G169" s="16">
        <f t="shared" si="16"/>
        <v>1.3640000000000001</v>
      </c>
      <c r="H169" s="16">
        <f t="shared" si="17"/>
        <v>52.513999999999996</v>
      </c>
    </row>
    <row r="170" spans="1:8" ht="16.5" thickBot="1">
      <c r="A170" s="20">
        <f t="shared" si="12"/>
        <v>19525</v>
      </c>
      <c r="B170" s="20">
        <v>25</v>
      </c>
      <c r="C170" s="20">
        <f t="shared" si="14"/>
        <v>2.8166599999999993</v>
      </c>
      <c r="D170" s="20">
        <f t="shared" si="13"/>
        <v>70.416499999999985</v>
      </c>
      <c r="E170" s="20">
        <f t="shared" si="15"/>
        <v>70.416499999999985</v>
      </c>
      <c r="F170" s="22">
        <v>51.624999999999986</v>
      </c>
      <c r="G170" s="16">
        <f t="shared" si="16"/>
        <v>1.3640000000000001</v>
      </c>
      <c r="H170" s="16">
        <f t="shared" si="17"/>
        <v>70.416499999999985</v>
      </c>
    </row>
    <row r="171" spans="1:8" ht="16.5" thickBot="1">
      <c r="A171" s="20">
        <f t="shared" si="12"/>
        <v>19550</v>
      </c>
      <c r="B171" s="20">
        <v>25</v>
      </c>
      <c r="C171" s="20">
        <f t="shared" si="14"/>
        <v>2.9121399999999995</v>
      </c>
      <c r="D171" s="20">
        <f t="shared" si="13"/>
        <v>72.803499999999985</v>
      </c>
      <c r="E171" s="20">
        <f t="shared" si="15"/>
        <v>72.803499999999985</v>
      </c>
      <c r="F171" s="22">
        <v>53.374999999999986</v>
      </c>
      <c r="G171" s="16">
        <f t="shared" si="16"/>
        <v>1.3640000000000001</v>
      </c>
      <c r="H171" s="16">
        <f t="shared" si="17"/>
        <v>72.803499999999985</v>
      </c>
    </row>
    <row r="172" spans="1:8" ht="16.5" thickBot="1">
      <c r="A172" s="20">
        <f t="shared" si="12"/>
        <v>19575</v>
      </c>
      <c r="B172" s="20">
        <v>25</v>
      </c>
      <c r="C172" s="20">
        <f t="shared" si="14"/>
        <v>2.530219999999999</v>
      </c>
      <c r="D172" s="20">
        <f t="shared" si="13"/>
        <v>63.255499999999977</v>
      </c>
      <c r="E172" s="20">
        <f t="shared" si="15"/>
        <v>63.255499999999977</v>
      </c>
      <c r="F172" s="22">
        <v>46.374999999999979</v>
      </c>
      <c r="G172" s="16">
        <f t="shared" si="16"/>
        <v>1.3640000000000001</v>
      </c>
      <c r="H172" s="16">
        <f t="shared" si="17"/>
        <v>63.255499999999977</v>
      </c>
    </row>
    <row r="173" spans="1:8" ht="16.5" thickBot="1">
      <c r="A173" s="20">
        <f t="shared" si="12"/>
        <v>19600</v>
      </c>
      <c r="B173" s="20">
        <v>25</v>
      </c>
      <c r="C173" s="20">
        <f t="shared" si="14"/>
        <v>2.7689199999999987</v>
      </c>
      <c r="D173" s="20">
        <f t="shared" si="13"/>
        <v>69.222999999999971</v>
      </c>
      <c r="E173" s="20">
        <f t="shared" si="15"/>
        <v>69.222999999999971</v>
      </c>
      <c r="F173" s="22">
        <v>50.749999999999972</v>
      </c>
      <c r="G173" s="16">
        <f t="shared" si="16"/>
        <v>1.3640000000000001</v>
      </c>
      <c r="H173" s="16">
        <f t="shared" si="17"/>
        <v>69.222999999999971</v>
      </c>
    </row>
    <row r="174" spans="1:8" ht="16.5" thickBot="1">
      <c r="A174" s="20">
        <f t="shared" si="12"/>
        <v>19625</v>
      </c>
      <c r="B174" s="20">
        <v>25</v>
      </c>
      <c r="C174" s="20">
        <f t="shared" si="14"/>
        <v>2.7689199999999987</v>
      </c>
      <c r="D174" s="20">
        <f t="shared" si="13"/>
        <v>69.222999999999971</v>
      </c>
      <c r="E174" s="20">
        <f t="shared" si="15"/>
        <v>69.222999999999971</v>
      </c>
      <c r="F174" s="22">
        <v>50.749999999999972</v>
      </c>
      <c r="G174" s="16">
        <f t="shared" si="16"/>
        <v>1.3640000000000001</v>
      </c>
      <c r="H174" s="16">
        <f t="shared" si="17"/>
        <v>69.222999999999971</v>
      </c>
    </row>
    <row r="175" spans="1:8" ht="16.5" thickBot="1">
      <c r="A175" s="20">
        <f t="shared" si="12"/>
        <v>19650</v>
      </c>
      <c r="B175" s="20">
        <v>25</v>
      </c>
      <c r="C175" s="20">
        <f t="shared" si="14"/>
        <v>2.530219999999999</v>
      </c>
      <c r="D175" s="20">
        <f t="shared" si="13"/>
        <v>63.255499999999977</v>
      </c>
      <c r="E175" s="20">
        <f t="shared" si="15"/>
        <v>63.255499999999977</v>
      </c>
      <c r="F175" s="22">
        <v>46.374999999999979</v>
      </c>
      <c r="G175" s="16">
        <f t="shared" si="16"/>
        <v>1.3640000000000001</v>
      </c>
      <c r="H175" s="16">
        <f t="shared" si="17"/>
        <v>63.255499999999977</v>
      </c>
    </row>
    <row r="176" spans="1:8" ht="16.5" thickBot="1">
      <c r="A176" s="20">
        <f t="shared" si="12"/>
        <v>19675</v>
      </c>
      <c r="B176" s="20">
        <v>25</v>
      </c>
      <c r="C176" s="20">
        <f t="shared" si="14"/>
        <v>2.2437800000000014</v>
      </c>
      <c r="D176" s="20">
        <f t="shared" si="13"/>
        <v>56.094500000000032</v>
      </c>
      <c r="E176" s="20">
        <f t="shared" si="15"/>
        <v>56.094500000000039</v>
      </c>
      <c r="F176" s="22">
        <v>41.125000000000021</v>
      </c>
      <c r="G176" s="16">
        <f t="shared" si="16"/>
        <v>1.3640000000000001</v>
      </c>
      <c r="H176" s="16">
        <f t="shared" si="17"/>
        <v>56.094500000000032</v>
      </c>
    </row>
    <row r="177" spans="1:8" ht="16.5" thickBot="1">
      <c r="A177" s="20">
        <f t="shared" si="12"/>
        <v>19700</v>
      </c>
      <c r="B177" s="20">
        <v>25</v>
      </c>
      <c r="C177" s="20">
        <f t="shared" si="14"/>
        <v>2.4824800000000002</v>
      </c>
      <c r="D177" s="20">
        <f t="shared" si="13"/>
        <v>62.062000000000005</v>
      </c>
      <c r="E177" s="20">
        <f t="shared" si="15"/>
        <v>62.062000000000005</v>
      </c>
      <c r="F177" s="22">
        <v>45.5</v>
      </c>
      <c r="G177" s="16">
        <f t="shared" si="16"/>
        <v>1.3640000000000001</v>
      </c>
      <c r="H177" s="16">
        <f t="shared" si="17"/>
        <v>62.062000000000005</v>
      </c>
    </row>
    <row r="178" spans="1:8" ht="16.5" thickBot="1">
      <c r="A178" s="20">
        <f t="shared" si="12"/>
        <v>19725</v>
      </c>
      <c r="B178" s="20">
        <v>25</v>
      </c>
      <c r="C178" s="20">
        <f t="shared" si="14"/>
        <v>3.3417999999999988</v>
      </c>
      <c r="D178" s="20">
        <f t="shared" si="13"/>
        <v>83.544999999999973</v>
      </c>
      <c r="E178" s="20">
        <f t="shared" si="15"/>
        <v>83.544999999999973</v>
      </c>
      <c r="F178" s="22">
        <v>61.249999999999972</v>
      </c>
      <c r="G178" s="16">
        <f t="shared" si="16"/>
        <v>1.3640000000000001</v>
      </c>
      <c r="H178" s="16">
        <f t="shared" si="17"/>
        <v>83.544999999999973</v>
      </c>
    </row>
    <row r="179" spans="1:8" ht="16.5" thickBot="1">
      <c r="A179" s="20">
        <f t="shared" si="12"/>
        <v>19750</v>
      </c>
      <c r="B179" s="20">
        <v>25</v>
      </c>
      <c r="C179" s="20">
        <f t="shared" si="14"/>
        <v>3.7714600000000003</v>
      </c>
      <c r="D179" s="20">
        <f t="shared" si="13"/>
        <v>94.286500000000004</v>
      </c>
      <c r="E179" s="20">
        <f t="shared" si="15"/>
        <v>94.286500000000004</v>
      </c>
      <c r="F179" s="22">
        <v>69.125</v>
      </c>
      <c r="G179" s="16">
        <f t="shared" si="16"/>
        <v>1.3640000000000001</v>
      </c>
      <c r="H179" s="16">
        <f t="shared" si="17"/>
        <v>94.286500000000004</v>
      </c>
    </row>
    <row r="180" spans="1:8" ht="16.5" thickBot="1">
      <c r="A180" s="20">
        <f t="shared" si="12"/>
        <v>19775</v>
      </c>
      <c r="B180" s="20">
        <v>25</v>
      </c>
      <c r="C180" s="20">
        <f t="shared" si="14"/>
        <v>3.2463200000000012</v>
      </c>
      <c r="D180" s="20">
        <f t="shared" si="13"/>
        <v>81.15800000000003</v>
      </c>
      <c r="E180" s="20">
        <f t="shared" si="15"/>
        <v>81.15800000000003</v>
      </c>
      <c r="F180" s="22">
        <v>59.500000000000014</v>
      </c>
      <c r="G180" s="16">
        <f t="shared" si="16"/>
        <v>1.3640000000000001</v>
      </c>
      <c r="H180" s="16">
        <f t="shared" si="17"/>
        <v>81.15800000000003</v>
      </c>
    </row>
    <row r="181" spans="1:8" ht="16.5" thickBot="1">
      <c r="A181" s="20">
        <f t="shared" si="12"/>
        <v>19800</v>
      </c>
      <c r="B181" s="20">
        <v>25</v>
      </c>
      <c r="C181" s="20">
        <f t="shared" si="14"/>
        <v>2.4347400000000015</v>
      </c>
      <c r="D181" s="20">
        <f t="shared" si="13"/>
        <v>60.868500000000033</v>
      </c>
      <c r="E181" s="20">
        <f t="shared" si="15"/>
        <v>60.86850000000004</v>
      </c>
      <c r="F181" s="22">
        <v>44.625000000000021</v>
      </c>
      <c r="G181" s="16">
        <f t="shared" si="16"/>
        <v>1.3640000000000001</v>
      </c>
      <c r="H181" s="16">
        <f t="shared" si="17"/>
        <v>60.868500000000033</v>
      </c>
    </row>
    <row r="182" spans="1:8" ht="16.5" thickBot="1">
      <c r="A182" s="20">
        <f t="shared" si="12"/>
        <v>19825</v>
      </c>
      <c r="B182" s="20">
        <v>25</v>
      </c>
      <c r="C182" s="20">
        <f t="shared" si="14"/>
        <v>3.1985800000000024</v>
      </c>
      <c r="D182" s="20">
        <f t="shared" si="13"/>
        <v>79.964500000000058</v>
      </c>
      <c r="E182" s="20">
        <f t="shared" si="15"/>
        <v>79.964500000000058</v>
      </c>
      <c r="F182" s="22">
        <v>58.625000000000036</v>
      </c>
      <c r="G182" s="16">
        <f t="shared" si="16"/>
        <v>1.3640000000000001</v>
      </c>
      <c r="H182" s="16">
        <f t="shared" si="17"/>
        <v>79.964500000000058</v>
      </c>
    </row>
    <row r="183" spans="1:8" ht="16.5" thickBot="1">
      <c r="A183" s="20">
        <f t="shared" si="12"/>
        <v>19850</v>
      </c>
      <c r="B183" s="20">
        <v>25</v>
      </c>
      <c r="C183" s="20">
        <f t="shared" si="14"/>
        <v>4.439820000000001</v>
      </c>
      <c r="D183" s="20">
        <f t="shared" si="13"/>
        <v>110.99550000000002</v>
      </c>
      <c r="E183" s="20">
        <f t="shared" si="15"/>
        <v>110.99550000000002</v>
      </c>
      <c r="F183" s="22">
        <v>81.375000000000014</v>
      </c>
      <c r="G183" s="16">
        <f t="shared" si="16"/>
        <v>1.3640000000000001</v>
      </c>
      <c r="H183" s="16">
        <f t="shared" si="17"/>
        <v>110.99550000000002</v>
      </c>
    </row>
    <row r="184" spans="1:8" ht="16.5" thickBot="1">
      <c r="A184" s="20">
        <f t="shared" si="12"/>
        <v>19875</v>
      </c>
      <c r="B184" s="20">
        <v>25</v>
      </c>
      <c r="C184" s="20">
        <f t="shared" si="14"/>
        <v>4.8694800000000003</v>
      </c>
      <c r="D184" s="20">
        <f t="shared" si="13"/>
        <v>121.73700000000001</v>
      </c>
      <c r="E184" s="20">
        <f t="shared" si="15"/>
        <v>121.73700000000001</v>
      </c>
      <c r="F184" s="22">
        <v>89.25</v>
      </c>
      <c r="G184" s="16">
        <f t="shared" si="16"/>
        <v>1.3640000000000001</v>
      </c>
      <c r="H184" s="16">
        <f t="shared" si="17"/>
        <v>121.73700000000001</v>
      </c>
    </row>
    <row r="185" spans="1:8" ht="16.5" thickBot="1">
      <c r="A185" s="20">
        <f t="shared" si="12"/>
        <v>19900</v>
      </c>
      <c r="B185" s="20">
        <v>25</v>
      </c>
      <c r="C185" s="20">
        <f t="shared" si="14"/>
        <v>5.0126999999999997</v>
      </c>
      <c r="D185" s="20">
        <f t="shared" si="13"/>
        <v>125.3175</v>
      </c>
      <c r="E185" s="20">
        <f t="shared" si="15"/>
        <v>125.3175</v>
      </c>
      <c r="F185" s="22">
        <v>91.874999999999986</v>
      </c>
      <c r="G185" s="16">
        <f t="shared" si="16"/>
        <v>1.3640000000000001</v>
      </c>
      <c r="H185" s="16">
        <f t="shared" si="17"/>
        <v>125.3175</v>
      </c>
    </row>
    <row r="186" spans="1:8" ht="16.5" thickBot="1">
      <c r="A186" s="20">
        <f t="shared" si="12"/>
        <v>19925</v>
      </c>
      <c r="B186" s="20">
        <v>25</v>
      </c>
      <c r="C186" s="20">
        <f t="shared" si="14"/>
        <v>4.8694799999999985</v>
      </c>
      <c r="D186" s="20">
        <f t="shared" si="13"/>
        <v>121.73699999999995</v>
      </c>
      <c r="E186" s="20">
        <f t="shared" si="15"/>
        <v>121.73699999999997</v>
      </c>
      <c r="F186" s="22">
        <v>89.249999999999957</v>
      </c>
      <c r="G186" s="16">
        <f t="shared" si="16"/>
        <v>1.3640000000000001</v>
      </c>
      <c r="H186" s="16">
        <f t="shared" si="17"/>
        <v>121.73699999999995</v>
      </c>
    </row>
    <row r="187" spans="1:8" ht="16.5" thickBot="1">
      <c r="A187" s="20">
        <f t="shared" si="12"/>
        <v>19950</v>
      </c>
      <c r="B187" s="20">
        <v>25</v>
      </c>
      <c r="C187" s="20">
        <f t="shared" si="14"/>
        <v>4.9649599999999978</v>
      </c>
      <c r="D187" s="20">
        <f t="shared" si="13"/>
        <v>124.12399999999995</v>
      </c>
      <c r="E187" s="20">
        <f t="shared" si="15"/>
        <v>124.12399999999994</v>
      </c>
      <c r="F187" s="22">
        <v>90.999999999999957</v>
      </c>
      <c r="G187" s="16">
        <f t="shared" si="16"/>
        <v>1.3640000000000001</v>
      </c>
      <c r="H187" s="16">
        <f t="shared" si="17"/>
        <v>124.12399999999995</v>
      </c>
    </row>
    <row r="188" spans="1:8" ht="16.5" thickBot="1">
      <c r="A188" s="20">
        <f t="shared" si="12"/>
        <v>19975</v>
      </c>
      <c r="B188" s="20">
        <v>25</v>
      </c>
      <c r="C188" s="20">
        <f t="shared" si="14"/>
        <v>4.8217399999999984</v>
      </c>
      <c r="D188" s="20">
        <f t="shared" si="13"/>
        <v>120.54349999999997</v>
      </c>
      <c r="E188" s="20">
        <f t="shared" si="15"/>
        <v>120.54349999999997</v>
      </c>
      <c r="F188" s="22">
        <v>88.374999999999972</v>
      </c>
      <c r="G188" s="16">
        <f t="shared" si="16"/>
        <v>1.3640000000000001</v>
      </c>
      <c r="H188" s="16">
        <f t="shared" si="17"/>
        <v>120.54349999999997</v>
      </c>
    </row>
    <row r="189" spans="1:8" ht="16.5" thickBot="1">
      <c r="A189" s="20">
        <f t="shared" si="12"/>
        <v>20000</v>
      </c>
      <c r="B189" s="20">
        <v>25</v>
      </c>
      <c r="C189" s="20">
        <f t="shared" si="14"/>
        <v>4.5353000000000012</v>
      </c>
      <c r="D189" s="20">
        <f t="shared" si="13"/>
        <v>113.38250000000002</v>
      </c>
      <c r="E189" s="20">
        <f t="shared" si="15"/>
        <v>113.38250000000004</v>
      </c>
      <c r="F189" s="22">
        <v>83.125000000000014</v>
      </c>
      <c r="G189" s="16">
        <f t="shared" si="16"/>
        <v>1.3640000000000001</v>
      </c>
      <c r="H189" s="16">
        <f t="shared" si="17"/>
        <v>113.38250000000002</v>
      </c>
    </row>
    <row r="190" spans="1:8" ht="16.5" thickBot="1">
      <c r="A190" s="20">
        <f t="shared" si="12"/>
        <v>20025</v>
      </c>
      <c r="B190" s="20">
        <v>25</v>
      </c>
      <c r="C190" s="20">
        <f t="shared" si="14"/>
        <v>4.3443400000000008</v>
      </c>
      <c r="D190" s="20">
        <f t="shared" si="13"/>
        <v>108.60850000000002</v>
      </c>
      <c r="E190" s="20">
        <f t="shared" si="15"/>
        <v>108.60850000000002</v>
      </c>
      <c r="F190" s="22">
        <v>79.625000000000014</v>
      </c>
      <c r="G190" s="16">
        <f t="shared" si="16"/>
        <v>1.3640000000000001</v>
      </c>
      <c r="H190" s="16">
        <f>G190*F190</f>
        <v>108.60850000000002</v>
      </c>
    </row>
    <row r="191" spans="1:8" ht="16.5" thickBot="1">
      <c r="A191" s="20">
        <f t="shared" si="12"/>
        <v>20050</v>
      </c>
      <c r="B191" s="20">
        <v>25</v>
      </c>
      <c r="C191" s="20">
        <f t="shared" si="14"/>
        <v>4.39208</v>
      </c>
      <c r="D191" s="20">
        <f t="shared" si="13"/>
        <v>109.80200000000001</v>
      </c>
      <c r="E191" s="20">
        <f t="shared" si="15"/>
        <v>109.80199999999999</v>
      </c>
      <c r="F191" s="22">
        <v>80.5</v>
      </c>
      <c r="G191" s="16">
        <f t="shared" si="16"/>
        <v>1.3640000000000001</v>
      </c>
      <c r="H191" s="16">
        <f t="shared" si="17"/>
        <v>109.80200000000001</v>
      </c>
    </row>
    <row r="192" spans="1:8" ht="16.5" thickBot="1">
      <c r="A192" s="20">
        <f t="shared" si="12"/>
        <v>20075</v>
      </c>
      <c r="B192" s="20">
        <v>25</v>
      </c>
      <c r="C192" s="20">
        <f t="shared" si="14"/>
        <v>4.5353000000000012</v>
      </c>
      <c r="D192" s="20">
        <f t="shared" si="13"/>
        <v>113.38250000000002</v>
      </c>
      <c r="E192" s="20">
        <f t="shared" si="15"/>
        <v>113.38250000000004</v>
      </c>
      <c r="F192" s="22">
        <v>83.125000000000014</v>
      </c>
      <c r="G192" s="16">
        <f t="shared" si="16"/>
        <v>1.3640000000000001</v>
      </c>
      <c r="H192" s="16">
        <f t="shared" si="17"/>
        <v>113.38250000000002</v>
      </c>
    </row>
    <row r="193" spans="1:8" ht="16.5" thickBot="1">
      <c r="A193" s="20">
        <f t="shared" si="12"/>
        <v>20100</v>
      </c>
      <c r="B193" s="20">
        <v>25</v>
      </c>
      <c r="C193" s="20">
        <f t="shared" si="14"/>
        <v>4.1533800000000012</v>
      </c>
      <c r="D193" s="20">
        <f t="shared" si="13"/>
        <v>103.83450000000003</v>
      </c>
      <c r="E193" s="20">
        <f t="shared" si="15"/>
        <v>103.83450000000003</v>
      </c>
      <c r="F193" s="22">
        <v>76.125000000000014</v>
      </c>
      <c r="G193" s="16">
        <f t="shared" si="16"/>
        <v>1.3640000000000001</v>
      </c>
      <c r="H193" s="16">
        <f t="shared" si="17"/>
        <v>103.83450000000003</v>
      </c>
    </row>
    <row r="194" spans="1:8" ht="16.5" thickBot="1">
      <c r="A194" s="20">
        <f t="shared" si="12"/>
        <v>20125</v>
      </c>
      <c r="B194" s="20">
        <v>25</v>
      </c>
      <c r="C194" s="20">
        <f t="shared" si="14"/>
        <v>3.7714600000000003</v>
      </c>
      <c r="D194" s="20">
        <f t="shared" si="13"/>
        <v>94.286500000000004</v>
      </c>
      <c r="E194" s="20">
        <f t="shared" si="15"/>
        <v>94.286500000000004</v>
      </c>
      <c r="F194" s="22">
        <v>69.125</v>
      </c>
      <c r="G194" s="16">
        <f t="shared" si="16"/>
        <v>1.3640000000000001</v>
      </c>
      <c r="H194" s="16">
        <f t="shared" si="17"/>
        <v>94.286500000000004</v>
      </c>
    </row>
    <row r="195" spans="1:8" ht="16.5" thickBot="1">
      <c r="A195" s="20">
        <f t="shared" si="12"/>
        <v>20150</v>
      </c>
      <c r="B195" s="20">
        <v>25</v>
      </c>
      <c r="C195" s="20">
        <f t="shared" si="14"/>
        <v>3.5327600000000019</v>
      </c>
      <c r="D195" s="20">
        <f t="shared" si="13"/>
        <v>88.319000000000045</v>
      </c>
      <c r="E195" s="20">
        <f t="shared" si="15"/>
        <v>88.319000000000045</v>
      </c>
      <c r="F195" s="22">
        <v>64.750000000000028</v>
      </c>
      <c r="G195" s="16">
        <f t="shared" si="16"/>
        <v>1.3640000000000001</v>
      </c>
      <c r="H195" s="16">
        <f t="shared" si="17"/>
        <v>88.319000000000045</v>
      </c>
    </row>
    <row r="196" spans="1:8" ht="16.5" thickBot="1">
      <c r="A196" s="20">
        <f t="shared" si="12"/>
        <v>20175</v>
      </c>
      <c r="B196" s="20">
        <v>25</v>
      </c>
      <c r="C196" s="20">
        <f t="shared" si="14"/>
        <v>3.9624200000000003</v>
      </c>
      <c r="D196" s="20">
        <f t="shared" si="13"/>
        <v>99.060500000000005</v>
      </c>
      <c r="E196" s="20">
        <f t="shared" si="15"/>
        <v>99.060500000000005</v>
      </c>
      <c r="F196" s="22">
        <v>72.625</v>
      </c>
      <c r="G196" s="16">
        <f t="shared" si="16"/>
        <v>1.3640000000000001</v>
      </c>
      <c r="H196" s="16">
        <f t="shared" si="17"/>
        <v>99.060500000000005</v>
      </c>
    </row>
    <row r="197" spans="1:8" ht="16.5" thickBot="1">
      <c r="A197" s="20">
        <f t="shared" si="12"/>
        <v>20200</v>
      </c>
      <c r="B197" s="20">
        <v>25</v>
      </c>
      <c r="C197" s="20">
        <f t="shared" si="14"/>
        <v>4.774</v>
      </c>
      <c r="D197" s="20">
        <f t="shared" si="13"/>
        <v>119.35000000000001</v>
      </c>
      <c r="E197" s="20">
        <f t="shared" si="15"/>
        <v>119.35</v>
      </c>
      <c r="F197" s="22">
        <v>87.5</v>
      </c>
      <c r="G197" s="16">
        <f t="shared" si="16"/>
        <v>1.3640000000000001</v>
      </c>
      <c r="H197" s="16">
        <f t="shared" si="17"/>
        <v>119.35000000000001</v>
      </c>
    </row>
    <row r="198" spans="1:8" ht="16.5" thickBot="1">
      <c r="A198" s="20">
        <f t="shared" si="12"/>
        <v>20225</v>
      </c>
      <c r="B198" s="20">
        <v>25</v>
      </c>
      <c r="C198" s="20">
        <f t="shared" si="14"/>
        <v>4.8217400000000019</v>
      </c>
      <c r="D198" s="20">
        <f t="shared" si="13"/>
        <v>120.54350000000005</v>
      </c>
      <c r="E198" s="20">
        <f t="shared" si="15"/>
        <v>120.54350000000005</v>
      </c>
      <c r="F198" s="22">
        <v>88.375000000000028</v>
      </c>
      <c r="G198" s="16">
        <f t="shared" si="16"/>
        <v>1.3640000000000001</v>
      </c>
      <c r="H198" s="16">
        <f t="shared" si="17"/>
        <v>120.54350000000005</v>
      </c>
    </row>
    <row r="199" spans="1:8" ht="16.5" thickBot="1">
      <c r="A199" s="20">
        <f t="shared" si="12"/>
        <v>20250</v>
      </c>
      <c r="B199" s="20">
        <v>25</v>
      </c>
      <c r="C199" s="20">
        <f t="shared" si="14"/>
        <v>4.3920800000000026</v>
      </c>
      <c r="D199" s="20">
        <f t="shared" si="13"/>
        <v>109.80200000000006</v>
      </c>
      <c r="E199" s="20">
        <f t="shared" si="15"/>
        <v>109.80200000000006</v>
      </c>
      <c r="F199" s="22">
        <v>80.500000000000043</v>
      </c>
      <c r="G199" s="16">
        <f t="shared" si="16"/>
        <v>1.3640000000000001</v>
      </c>
      <c r="H199" s="16">
        <f t="shared" si="17"/>
        <v>109.80200000000006</v>
      </c>
    </row>
    <row r="200" spans="1:8" ht="16.5" thickBot="1">
      <c r="A200" s="20">
        <f t="shared" si="12"/>
        <v>20275</v>
      </c>
      <c r="B200" s="20">
        <v>25</v>
      </c>
      <c r="C200" s="20">
        <f t="shared" si="14"/>
        <v>4.3443400000000008</v>
      </c>
      <c r="D200" s="20">
        <f t="shared" si="13"/>
        <v>108.60850000000002</v>
      </c>
      <c r="E200" s="20">
        <f t="shared" si="15"/>
        <v>108.60850000000002</v>
      </c>
      <c r="F200" s="22">
        <v>79.625000000000014</v>
      </c>
      <c r="G200" s="16">
        <f t="shared" si="16"/>
        <v>1.3640000000000001</v>
      </c>
      <c r="H200" s="16">
        <f t="shared" si="17"/>
        <v>108.60850000000002</v>
      </c>
    </row>
    <row r="201" spans="1:8" ht="16.5" thickBot="1">
      <c r="A201" s="20">
        <f t="shared" si="12"/>
        <v>20300</v>
      </c>
      <c r="B201" s="20">
        <v>25</v>
      </c>
      <c r="C201" s="20">
        <f t="shared" si="14"/>
        <v>4.1056399999999993</v>
      </c>
      <c r="D201" s="20">
        <f t="shared" si="13"/>
        <v>102.64099999999999</v>
      </c>
      <c r="E201" s="20">
        <f t="shared" si="15"/>
        <v>102.64099999999998</v>
      </c>
      <c r="F201" s="22">
        <v>75.249999999999986</v>
      </c>
      <c r="G201" s="16">
        <f t="shared" si="16"/>
        <v>1.3640000000000001</v>
      </c>
      <c r="H201" s="16">
        <f t="shared" si="17"/>
        <v>102.64099999999999</v>
      </c>
    </row>
    <row r="202" spans="1:8" ht="16.5" thickBot="1">
      <c r="A202" s="20">
        <f t="shared" si="12"/>
        <v>20325</v>
      </c>
      <c r="B202" s="20">
        <v>25</v>
      </c>
      <c r="C202" s="20">
        <f t="shared" si="14"/>
        <v>4.1533800000000012</v>
      </c>
      <c r="D202" s="20">
        <f t="shared" si="13"/>
        <v>103.83450000000003</v>
      </c>
      <c r="E202" s="20">
        <f t="shared" si="15"/>
        <v>103.83450000000003</v>
      </c>
      <c r="F202" s="22">
        <v>76.125000000000014</v>
      </c>
      <c r="G202" s="16">
        <f t="shared" si="16"/>
        <v>1.3640000000000001</v>
      </c>
      <c r="H202" s="16">
        <f t="shared" si="17"/>
        <v>103.83450000000003</v>
      </c>
    </row>
    <row r="203" spans="1:8" ht="16.5" thickBot="1">
      <c r="A203" s="20">
        <f t="shared" ref="A203:A241" si="18">A202+25</f>
        <v>20350</v>
      </c>
      <c r="B203" s="20">
        <v>25</v>
      </c>
      <c r="C203" s="20">
        <f t="shared" si="14"/>
        <v>4.8694800000000003</v>
      </c>
      <c r="D203" s="20">
        <f t="shared" ref="D203:D242" si="19">H203</f>
        <v>121.73700000000001</v>
      </c>
      <c r="E203" s="20">
        <f t="shared" si="15"/>
        <v>121.73700000000001</v>
      </c>
      <c r="F203" s="22">
        <v>89.25</v>
      </c>
      <c r="G203" s="16">
        <f t="shared" si="16"/>
        <v>1.3640000000000001</v>
      </c>
      <c r="H203" s="16">
        <f t="shared" si="17"/>
        <v>121.73700000000001</v>
      </c>
    </row>
    <row r="204" spans="1:8" ht="16.5" thickBot="1">
      <c r="A204" s="20">
        <f t="shared" si="18"/>
        <v>20375</v>
      </c>
      <c r="B204" s="20">
        <v>25</v>
      </c>
      <c r="C204" s="20">
        <f t="shared" ref="C204:C242" si="20">D204/B204</f>
        <v>4.6785200000000007</v>
      </c>
      <c r="D204" s="20">
        <f t="shared" si="19"/>
        <v>116.96300000000001</v>
      </c>
      <c r="E204" s="20">
        <f t="shared" ref="E204:E242" si="21">+B204*C204</f>
        <v>116.96300000000002</v>
      </c>
      <c r="F204" s="22">
        <v>85.75</v>
      </c>
      <c r="G204" s="16">
        <f t="shared" ref="G204:G242" si="22">G203</f>
        <v>1.3640000000000001</v>
      </c>
      <c r="H204" s="16">
        <f t="shared" ref="H204:H242" si="23">G204*F204</f>
        <v>116.96300000000001</v>
      </c>
    </row>
    <row r="205" spans="1:8" ht="16.5" thickBot="1">
      <c r="A205" s="20">
        <f t="shared" si="18"/>
        <v>20400</v>
      </c>
      <c r="B205" s="20">
        <v>25</v>
      </c>
      <c r="C205" s="20">
        <f t="shared" si="20"/>
        <v>4.2966000000000015</v>
      </c>
      <c r="D205" s="20">
        <f t="shared" si="19"/>
        <v>107.41500000000005</v>
      </c>
      <c r="E205" s="20">
        <f t="shared" si="21"/>
        <v>107.41500000000003</v>
      </c>
      <c r="F205" s="22">
        <v>78.750000000000028</v>
      </c>
      <c r="G205" s="16">
        <f t="shared" si="22"/>
        <v>1.3640000000000001</v>
      </c>
      <c r="H205" s="16">
        <f t="shared" si="23"/>
        <v>107.41500000000005</v>
      </c>
    </row>
    <row r="206" spans="1:8" ht="16.5" thickBot="1">
      <c r="A206" s="20">
        <f t="shared" si="18"/>
        <v>20425</v>
      </c>
      <c r="B206" s="20">
        <v>25</v>
      </c>
      <c r="C206" s="20">
        <f t="shared" si="20"/>
        <v>4.5353000000000012</v>
      </c>
      <c r="D206" s="20">
        <f t="shared" si="19"/>
        <v>113.38250000000002</v>
      </c>
      <c r="E206" s="20">
        <f t="shared" si="21"/>
        <v>113.38250000000004</v>
      </c>
      <c r="F206" s="22">
        <v>83.125000000000014</v>
      </c>
      <c r="G206" s="16">
        <f t="shared" si="22"/>
        <v>1.3640000000000001</v>
      </c>
      <c r="H206" s="16">
        <f t="shared" si="23"/>
        <v>113.38250000000002</v>
      </c>
    </row>
    <row r="207" spans="1:8" ht="16.5" thickBot="1">
      <c r="A207" s="20">
        <f t="shared" si="18"/>
        <v>20450</v>
      </c>
      <c r="B207" s="20">
        <v>25</v>
      </c>
      <c r="C207" s="20">
        <f t="shared" si="20"/>
        <v>4.7262600000000017</v>
      </c>
      <c r="D207" s="20">
        <f t="shared" si="19"/>
        <v>118.15650000000005</v>
      </c>
      <c r="E207" s="20">
        <f t="shared" si="21"/>
        <v>118.15650000000004</v>
      </c>
      <c r="F207" s="22">
        <v>86.625000000000028</v>
      </c>
      <c r="G207" s="16">
        <f t="shared" si="22"/>
        <v>1.3640000000000001</v>
      </c>
      <c r="H207" s="16">
        <f t="shared" si="23"/>
        <v>118.15650000000005</v>
      </c>
    </row>
    <row r="208" spans="1:8" ht="16.5" thickBot="1">
      <c r="A208" s="20">
        <f t="shared" si="18"/>
        <v>20475</v>
      </c>
      <c r="B208" s="20">
        <v>25</v>
      </c>
      <c r="C208" s="20">
        <f t="shared" si="20"/>
        <v>4.3920800000000026</v>
      </c>
      <c r="D208" s="20">
        <f t="shared" si="19"/>
        <v>109.80200000000006</v>
      </c>
      <c r="E208" s="20">
        <f t="shared" si="21"/>
        <v>109.80200000000006</v>
      </c>
      <c r="F208" s="22">
        <v>80.500000000000043</v>
      </c>
      <c r="G208" s="16">
        <f t="shared" si="22"/>
        <v>1.3640000000000001</v>
      </c>
      <c r="H208" s="16">
        <f t="shared" si="23"/>
        <v>109.80200000000006</v>
      </c>
    </row>
    <row r="209" spans="1:8" ht="16.5" thickBot="1">
      <c r="A209" s="20">
        <f t="shared" si="18"/>
        <v>20500</v>
      </c>
      <c r="B209" s="20">
        <v>25</v>
      </c>
      <c r="C209" s="20">
        <f t="shared" si="20"/>
        <v>4.1533800000000012</v>
      </c>
      <c r="D209" s="20">
        <f t="shared" si="19"/>
        <v>103.83450000000003</v>
      </c>
      <c r="E209" s="20">
        <f t="shared" si="21"/>
        <v>103.83450000000003</v>
      </c>
      <c r="F209" s="22">
        <v>76.125000000000014</v>
      </c>
      <c r="G209" s="16">
        <f t="shared" si="22"/>
        <v>1.3640000000000001</v>
      </c>
      <c r="H209" s="16">
        <f t="shared" si="23"/>
        <v>103.83450000000003</v>
      </c>
    </row>
    <row r="210" spans="1:8" ht="16.5" thickBot="1">
      <c r="A210" s="20">
        <f t="shared" si="18"/>
        <v>20525</v>
      </c>
      <c r="B210" s="20">
        <v>25</v>
      </c>
      <c r="C210" s="20">
        <f t="shared" si="20"/>
        <v>4.0101599999999999</v>
      </c>
      <c r="D210" s="20">
        <f t="shared" si="19"/>
        <v>100.25399999999999</v>
      </c>
      <c r="E210" s="20">
        <f t="shared" si="21"/>
        <v>100.254</v>
      </c>
      <c r="F210" s="22">
        <v>73.499999999999986</v>
      </c>
      <c r="G210" s="16">
        <f t="shared" si="22"/>
        <v>1.3640000000000001</v>
      </c>
      <c r="H210" s="16">
        <f t="shared" si="23"/>
        <v>100.25399999999999</v>
      </c>
    </row>
    <row r="211" spans="1:8" ht="16.5" thickBot="1">
      <c r="A211" s="20">
        <f t="shared" si="18"/>
        <v>20550</v>
      </c>
      <c r="B211" s="20">
        <v>25</v>
      </c>
      <c r="C211" s="20">
        <f t="shared" si="20"/>
        <v>3.7237199999999997</v>
      </c>
      <c r="D211" s="20">
        <f t="shared" si="19"/>
        <v>93.092999999999989</v>
      </c>
      <c r="E211" s="20">
        <f t="shared" si="21"/>
        <v>93.092999999999989</v>
      </c>
      <c r="F211" s="22">
        <v>68.249999999999986</v>
      </c>
      <c r="G211" s="16">
        <f t="shared" si="22"/>
        <v>1.3640000000000001</v>
      </c>
      <c r="H211" s="16">
        <f t="shared" si="23"/>
        <v>93.092999999999989</v>
      </c>
    </row>
    <row r="212" spans="1:8" ht="16.5" thickBot="1">
      <c r="A212" s="20">
        <f t="shared" si="18"/>
        <v>20575</v>
      </c>
      <c r="B212" s="20">
        <v>25</v>
      </c>
      <c r="C212" s="20">
        <f t="shared" si="20"/>
        <v>3.9146799999999997</v>
      </c>
      <c r="D212" s="20">
        <f t="shared" si="19"/>
        <v>97.86699999999999</v>
      </c>
      <c r="E212" s="20">
        <f t="shared" si="21"/>
        <v>97.86699999999999</v>
      </c>
      <c r="F212" s="22">
        <v>71.749999999999986</v>
      </c>
      <c r="G212" s="16">
        <f t="shared" si="22"/>
        <v>1.3640000000000001</v>
      </c>
      <c r="H212" s="16">
        <f t="shared" si="23"/>
        <v>97.86699999999999</v>
      </c>
    </row>
    <row r="213" spans="1:8" ht="16.5" thickBot="1">
      <c r="A213" s="20">
        <f t="shared" si="18"/>
        <v>20600</v>
      </c>
      <c r="B213" s="20">
        <v>25</v>
      </c>
      <c r="C213" s="20">
        <f t="shared" si="20"/>
        <v>3.7714600000000003</v>
      </c>
      <c r="D213" s="20">
        <f t="shared" si="19"/>
        <v>94.286500000000004</v>
      </c>
      <c r="E213" s="20">
        <f t="shared" si="21"/>
        <v>94.286500000000004</v>
      </c>
      <c r="F213" s="22">
        <v>69.125</v>
      </c>
      <c r="G213" s="16">
        <f t="shared" si="22"/>
        <v>1.3640000000000001</v>
      </c>
      <c r="H213" s="16">
        <f t="shared" si="23"/>
        <v>94.286500000000004</v>
      </c>
    </row>
    <row r="214" spans="1:8" ht="16.5" thickBot="1">
      <c r="A214" s="20">
        <f t="shared" si="18"/>
        <v>20625</v>
      </c>
      <c r="B214" s="20">
        <v>25</v>
      </c>
      <c r="C214" s="20">
        <f t="shared" si="20"/>
        <v>2.959880000000001</v>
      </c>
      <c r="D214" s="20">
        <f t="shared" si="19"/>
        <v>73.997000000000028</v>
      </c>
      <c r="E214" s="20">
        <f t="shared" si="21"/>
        <v>73.997000000000028</v>
      </c>
      <c r="F214" s="22">
        <v>54.250000000000014</v>
      </c>
      <c r="G214" s="16">
        <f t="shared" si="22"/>
        <v>1.3640000000000001</v>
      </c>
      <c r="H214" s="16">
        <f t="shared" si="23"/>
        <v>73.997000000000028</v>
      </c>
    </row>
    <row r="215" spans="1:8" ht="16.5" thickBot="1">
      <c r="A215" s="20">
        <f t="shared" si="18"/>
        <v>20650</v>
      </c>
      <c r="B215" s="20">
        <v>25</v>
      </c>
      <c r="C215" s="20">
        <f t="shared" si="20"/>
        <v>2.530219999999999</v>
      </c>
      <c r="D215" s="20">
        <f t="shared" si="19"/>
        <v>63.255499999999977</v>
      </c>
      <c r="E215" s="20">
        <f t="shared" si="21"/>
        <v>63.255499999999977</v>
      </c>
      <c r="F215" s="22">
        <v>46.374999999999979</v>
      </c>
      <c r="G215" s="16">
        <f t="shared" si="22"/>
        <v>1.3640000000000001</v>
      </c>
      <c r="H215" s="16">
        <f t="shared" si="23"/>
        <v>63.255499999999977</v>
      </c>
    </row>
    <row r="216" spans="1:8" ht="16.5" thickBot="1">
      <c r="A216" s="20">
        <f t="shared" si="18"/>
        <v>20675</v>
      </c>
      <c r="B216" s="20">
        <v>25</v>
      </c>
      <c r="C216" s="20">
        <f t="shared" si="20"/>
        <v>2.482479999999998</v>
      </c>
      <c r="D216" s="20">
        <f t="shared" si="19"/>
        <v>62.061999999999955</v>
      </c>
      <c r="E216" s="20">
        <f t="shared" si="21"/>
        <v>62.061999999999948</v>
      </c>
      <c r="F216" s="22">
        <v>45.499999999999964</v>
      </c>
      <c r="G216" s="16">
        <f t="shared" si="22"/>
        <v>1.3640000000000001</v>
      </c>
      <c r="H216" s="16">
        <f t="shared" si="23"/>
        <v>62.061999999999955</v>
      </c>
    </row>
    <row r="217" spans="1:8" ht="16.5" thickBot="1">
      <c r="A217" s="20">
        <f t="shared" si="18"/>
        <v>20700</v>
      </c>
      <c r="B217" s="20">
        <v>25</v>
      </c>
      <c r="C217" s="20">
        <f t="shared" si="20"/>
        <v>2.482479999999998</v>
      </c>
      <c r="D217" s="20">
        <f t="shared" si="19"/>
        <v>62.061999999999955</v>
      </c>
      <c r="E217" s="20">
        <f t="shared" si="21"/>
        <v>62.061999999999948</v>
      </c>
      <c r="F217" s="22">
        <v>45.499999999999964</v>
      </c>
      <c r="G217" s="16">
        <f t="shared" si="22"/>
        <v>1.3640000000000001</v>
      </c>
      <c r="H217" s="16">
        <f t="shared" si="23"/>
        <v>62.061999999999955</v>
      </c>
    </row>
    <row r="218" spans="1:8" ht="16.5" thickBot="1">
      <c r="A218" s="20">
        <f t="shared" si="18"/>
        <v>20725</v>
      </c>
      <c r="B218" s="20">
        <v>25</v>
      </c>
      <c r="C218" s="20">
        <f t="shared" si="20"/>
        <v>2.530219999999999</v>
      </c>
      <c r="D218" s="20">
        <f t="shared" si="19"/>
        <v>63.255499999999977</v>
      </c>
      <c r="E218" s="20">
        <f t="shared" si="21"/>
        <v>63.255499999999977</v>
      </c>
      <c r="F218" s="22">
        <v>46.374999999999979</v>
      </c>
      <c r="G218" s="16">
        <f t="shared" si="22"/>
        <v>1.3640000000000001</v>
      </c>
      <c r="H218" s="16">
        <f t="shared" si="23"/>
        <v>63.255499999999977</v>
      </c>
    </row>
    <row r="219" spans="1:8" ht="16.5" thickBot="1">
      <c r="A219" s="20">
        <f t="shared" si="18"/>
        <v>20750</v>
      </c>
      <c r="B219" s="20">
        <v>25</v>
      </c>
      <c r="C219" s="20">
        <f t="shared" si="20"/>
        <v>2.4824800000000002</v>
      </c>
      <c r="D219" s="20">
        <f t="shared" si="19"/>
        <v>62.062000000000005</v>
      </c>
      <c r="E219" s="20">
        <f t="shared" si="21"/>
        <v>62.062000000000005</v>
      </c>
      <c r="F219" s="22">
        <v>45.5</v>
      </c>
      <c r="G219" s="16">
        <f t="shared" si="22"/>
        <v>1.3640000000000001</v>
      </c>
      <c r="H219" s="16">
        <f t="shared" si="23"/>
        <v>62.062000000000005</v>
      </c>
    </row>
    <row r="220" spans="1:8" ht="16.5" thickBot="1">
      <c r="A220" s="20">
        <f t="shared" si="18"/>
        <v>20775</v>
      </c>
      <c r="B220" s="20">
        <v>25</v>
      </c>
      <c r="C220" s="20">
        <f t="shared" si="20"/>
        <v>2.4347399999999992</v>
      </c>
      <c r="D220" s="20">
        <f t="shared" si="19"/>
        <v>60.868499999999976</v>
      </c>
      <c r="E220" s="20">
        <f t="shared" si="21"/>
        <v>60.868499999999983</v>
      </c>
      <c r="F220" s="22">
        <v>44.624999999999979</v>
      </c>
      <c r="G220" s="16">
        <f t="shared" si="22"/>
        <v>1.3640000000000001</v>
      </c>
      <c r="H220" s="16">
        <f t="shared" si="23"/>
        <v>60.868499999999976</v>
      </c>
    </row>
    <row r="221" spans="1:8" ht="16.5" thickBot="1">
      <c r="A221" s="20">
        <f t="shared" si="18"/>
        <v>20800</v>
      </c>
      <c r="B221" s="20">
        <v>25</v>
      </c>
      <c r="C221" s="20">
        <f t="shared" si="20"/>
        <v>2.673439999999998</v>
      </c>
      <c r="D221" s="20">
        <f t="shared" si="19"/>
        <v>66.835999999999956</v>
      </c>
      <c r="E221" s="20">
        <f t="shared" si="21"/>
        <v>66.835999999999956</v>
      </c>
      <c r="F221" s="22">
        <v>48.999999999999964</v>
      </c>
      <c r="G221" s="16">
        <f t="shared" si="22"/>
        <v>1.3640000000000001</v>
      </c>
      <c r="H221" s="16">
        <f t="shared" si="23"/>
        <v>66.835999999999956</v>
      </c>
    </row>
    <row r="222" spans="1:8" ht="16.5" thickBot="1">
      <c r="A222" s="20">
        <f t="shared" si="18"/>
        <v>20825</v>
      </c>
      <c r="B222" s="20">
        <v>25</v>
      </c>
      <c r="C222" s="20">
        <f t="shared" si="20"/>
        <v>2.9598799999999987</v>
      </c>
      <c r="D222" s="20">
        <f t="shared" si="19"/>
        <v>73.996999999999971</v>
      </c>
      <c r="E222" s="20">
        <f t="shared" si="21"/>
        <v>73.996999999999971</v>
      </c>
      <c r="F222" s="22">
        <v>54.249999999999972</v>
      </c>
      <c r="G222" s="16">
        <f t="shared" si="22"/>
        <v>1.3640000000000001</v>
      </c>
      <c r="H222" s="16">
        <f t="shared" si="23"/>
        <v>73.996999999999971</v>
      </c>
    </row>
    <row r="223" spans="1:8" ht="16.5" thickBot="1">
      <c r="A223" s="20">
        <f t="shared" si="18"/>
        <v>20850</v>
      </c>
      <c r="B223" s="20">
        <v>25</v>
      </c>
      <c r="C223" s="20">
        <f t="shared" si="20"/>
        <v>3.1985800000000002</v>
      </c>
      <c r="D223" s="20">
        <f t="shared" si="19"/>
        <v>79.964500000000001</v>
      </c>
      <c r="E223" s="20">
        <f t="shared" si="21"/>
        <v>79.964500000000001</v>
      </c>
      <c r="F223" s="22">
        <v>58.625</v>
      </c>
      <c r="G223" s="16">
        <f t="shared" si="22"/>
        <v>1.3640000000000001</v>
      </c>
      <c r="H223" s="16">
        <f t="shared" si="23"/>
        <v>79.964500000000001</v>
      </c>
    </row>
    <row r="224" spans="1:8" ht="16.5" thickBot="1">
      <c r="A224" s="20">
        <f t="shared" si="18"/>
        <v>20875</v>
      </c>
      <c r="B224" s="20">
        <v>25</v>
      </c>
      <c r="C224" s="20">
        <f t="shared" si="20"/>
        <v>2.9121399999999995</v>
      </c>
      <c r="D224" s="20">
        <f t="shared" si="19"/>
        <v>72.803499999999985</v>
      </c>
      <c r="E224" s="20">
        <f t="shared" si="21"/>
        <v>72.803499999999985</v>
      </c>
      <c r="F224" s="22">
        <v>53.374999999999986</v>
      </c>
      <c r="G224" s="16">
        <f t="shared" si="22"/>
        <v>1.3640000000000001</v>
      </c>
      <c r="H224" s="16">
        <f t="shared" si="23"/>
        <v>72.803499999999985</v>
      </c>
    </row>
    <row r="225" spans="1:8" ht="16.5" thickBot="1">
      <c r="A225" s="20">
        <f t="shared" si="18"/>
        <v>20900</v>
      </c>
      <c r="B225" s="20">
        <v>25</v>
      </c>
      <c r="C225" s="20">
        <f t="shared" si="20"/>
        <v>2.530219999999999</v>
      </c>
      <c r="D225" s="20">
        <f t="shared" si="19"/>
        <v>63.255499999999977</v>
      </c>
      <c r="E225" s="20">
        <f t="shared" si="21"/>
        <v>63.255499999999977</v>
      </c>
      <c r="F225" s="22">
        <v>46.374999999999979</v>
      </c>
      <c r="G225" s="16">
        <f t="shared" si="22"/>
        <v>1.3640000000000001</v>
      </c>
      <c r="H225" s="16">
        <f t="shared" si="23"/>
        <v>63.255499999999977</v>
      </c>
    </row>
    <row r="226" spans="1:8" ht="16.5" thickBot="1">
      <c r="A226" s="20">
        <f t="shared" si="18"/>
        <v>20925</v>
      </c>
      <c r="B226" s="20">
        <v>25</v>
      </c>
      <c r="C226" s="20">
        <f t="shared" si="20"/>
        <v>2.9121399999999995</v>
      </c>
      <c r="D226" s="20">
        <f t="shared" si="19"/>
        <v>72.803499999999985</v>
      </c>
      <c r="E226" s="20">
        <f t="shared" si="21"/>
        <v>72.803499999999985</v>
      </c>
      <c r="F226" s="22">
        <v>53.374999999999986</v>
      </c>
      <c r="G226" s="16">
        <f t="shared" si="22"/>
        <v>1.3640000000000001</v>
      </c>
      <c r="H226" s="16">
        <f t="shared" si="23"/>
        <v>72.803499999999985</v>
      </c>
    </row>
    <row r="227" spans="1:8" ht="16.5" thickBot="1">
      <c r="A227" s="20">
        <f t="shared" si="18"/>
        <v>20950</v>
      </c>
      <c r="B227" s="20">
        <v>25</v>
      </c>
      <c r="C227" s="20">
        <f t="shared" si="20"/>
        <v>3.5327599999999988</v>
      </c>
      <c r="D227" s="20">
        <f t="shared" si="19"/>
        <v>88.318999999999974</v>
      </c>
      <c r="E227" s="20">
        <f t="shared" si="21"/>
        <v>88.318999999999974</v>
      </c>
      <c r="F227" s="22">
        <v>64.749999999999972</v>
      </c>
      <c r="G227" s="16">
        <f t="shared" si="22"/>
        <v>1.3640000000000001</v>
      </c>
      <c r="H227" s="16">
        <f t="shared" si="23"/>
        <v>88.318999999999974</v>
      </c>
    </row>
    <row r="228" spans="1:8" ht="16.5" thickBot="1">
      <c r="A228" s="20">
        <f t="shared" si="18"/>
        <v>20975</v>
      </c>
      <c r="B228" s="20">
        <v>25</v>
      </c>
      <c r="C228" s="20">
        <f t="shared" si="20"/>
        <v>3.9624200000000003</v>
      </c>
      <c r="D228" s="20">
        <f t="shared" si="19"/>
        <v>99.060500000000005</v>
      </c>
      <c r="E228" s="20">
        <f t="shared" si="21"/>
        <v>99.060500000000005</v>
      </c>
      <c r="F228" s="22">
        <v>72.625</v>
      </c>
      <c r="G228" s="16">
        <f t="shared" si="22"/>
        <v>1.3640000000000001</v>
      </c>
      <c r="H228" s="16">
        <f t="shared" si="23"/>
        <v>99.060500000000005</v>
      </c>
    </row>
    <row r="229" spans="1:8" ht="16.5" thickBot="1">
      <c r="A229" s="20">
        <f t="shared" si="18"/>
        <v>21000</v>
      </c>
      <c r="B229" s="20">
        <v>25</v>
      </c>
      <c r="C229" s="20">
        <f t="shared" si="20"/>
        <v>4.3443400000000008</v>
      </c>
      <c r="D229" s="20">
        <f t="shared" si="19"/>
        <v>108.60850000000002</v>
      </c>
      <c r="E229" s="20">
        <f t="shared" si="21"/>
        <v>108.60850000000002</v>
      </c>
      <c r="F229" s="22">
        <v>79.625000000000014</v>
      </c>
      <c r="G229" s="16">
        <f t="shared" si="22"/>
        <v>1.3640000000000001</v>
      </c>
      <c r="H229" s="16">
        <f t="shared" si="23"/>
        <v>108.60850000000002</v>
      </c>
    </row>
    <row r="230" spans="1:8" ht="16.5" thickBot="1">
      <c r="A230" s="20">
        <f t="shared" si="18"/>
        <v>21025</v>
      </c>
      <c r="B230" s="20">
        <v>25</v>
      </c>
      <c r="C230" s="20">
        <f t="shared" si="20"/>
        <v>4.0101599999999999</v>
      </c>
      <c r="D230" s="20">
        <f t="shared" si="19"/>
        <v>100.25399999999999</v>
      </c>
      <c r="E230" s="20">
        <f t="shared" si="21"/>
        <v>100.254</v>
      </c>
      <c r="F230" s="22">
        <v>73.499999999999986</v>
      </c>
      <c r="G230" s="16">
        <f t="shared" si="22"/>
        <v>1.3640000000000001</v>
      </c>
      <c r="H230" s="16">
        <f t="shared" si="23"/>
        <v>100.25399999999999</v>
      </c>
    </row>
    <row r="231" spans="1:8" ht="16.5" thickBot="1">
      <c r="A231" s="20">
        <f t="shared" si="18"/>
        <v>21050</v>
      </c>
      <c r="B231" s="20">
        <v>25</v>
      </c>
      <c r="C231" s="20">
        <f t="shared" si="20"/>
        <v>3.7714600000000003</v>
      </c>
      <c r="D231" s="20">
        <f t="shared" si="19"/>
        <v>94.286500000000004</v>
      </c>
      <c r="E231" s="20">
        <f t="shared" si="21"/>
        <v>94.286500000000004</v>
      </c>
      <c r="F231" s="22">
        <v>69.125</v>
      </c>
      <c r="G231" s="16">
        <f t="shared" si="22"/>
        <v>1.3640000000000001</v>
      </c>
      <c r="H231" s="16">
        <f t="shared" si="23"/>
        <v>94.286500000000004</v>
      </c>
    </row>
    <row r="232" spans="1:8" ht="16.5" thickBot="1">
      <c r="A232" s="20">
        <f t="shared" si="18"/>
        <v>21075</v>
      </c>
      <c r="B232" s="20">
        <v>25</v>
      </c>
      <c r="C232" s="20">
        <f t="shared" si="20"/>
        <v>4.1533800000000012</v>
      </c>
      <c r="D232" s="20">
        <f t="shared" si="19"/>
        <v>103.83450000000003</v>
      </c>
      <c r="E232" s="20">
        <f t="shared" si="21"/>
        <v>103.83450000000003</v>
      </c>
      <c r="F232" s="22">
        <v>76.125000000000014</v>
      </c>
      <c r="G232" s="16">
        <f t="shared" si="22"/>
        <v>1.3640000000000001</v>
      </c>
      <c r="H232" s="16">
        <f t="shared" si="23"/>
        <v>103.83450000000003</v>
      </c>
    </row>
    <row r="233" spans="1:8" ht="16.5" thickBot="1">
      <c r="A233" s="20">
        <f t="shared" si="18"/>
        <v>21100</v>
      </c>
      <c r="B233" s="20">
        <v>25</v>
      </c>
      <c r="C233" s="20">
        <f t="shared" si="20"/>
        <v>4.057900000000001</v>
      </c>
      <c r="D233" s="20">
        <f t="shared" si="19"/>
        <v>101.44750000000003</v>
      </c>
      <c r="E233" s="20">
        <f t="shared" si="21"/>
        <v>101.44750000000002</v>
      </c>
      <c r="F233" s="22">
        <v>74.375000000000014</v>
      </c>
      <c r="G233" s="16">
        <f t="shared" si="22"/>
        <v>1.3640000000000001</v>
      </c>
      <c r="H233" s="16">
        <f t="shared" si="23"/>
        <v>101.44750000000003</v>
      </c>
    </row>
    <row r="234" spans="1:8" ht="16.5" thickBot="1">
      <c r="A234" s="20">
        <f t="shared" si="18"/>
        <v>21125</v>
      </c>
      <c r="B234" s="20">
        <v>25</v>
      </c>
      <c r="C234" s="20">
        <f t="shared" si="20"/>
        <v>3.9146800000000019</v>
      </c>
      <c r="D234" s="20">
        <f t="shared" si="19"/>
        <v>97.867000000000047</v>
      </c>
      <c r="E234" s="20">
        <f t="shared" si="21"/>
        <v>97.867000000000047</v>
      </c>
      <c r="F234" s="22">
        <v>71.750000000000028</v>
      </c>
      <c r="G234" s="16">
        <f t="shared" si="22"/>
        <v>1.3640000000000001</v>
      </c>
      <c r="H234" s="16">
        <f t="shared" si="23"/>
        <v>97.867000000000047</v>
      </c>
    </row>
    <row r="235" spans="1:8" ht="16.5" thickBot="1">
      <c r="A235" s="20">
        <f t="shared" si="18"/>
        <v>21150</v>
      </c>
      <c r="B235" s="20">
        <v>25</v>
      </c>
      <c r="C235" s="20">
        <f t="shared" si="20"/>
        <v>4.0101600000000017</v>
      </c>
      <c r="D235" s="20">
        <f t="shared" si="19"/>
        <v>100.25400000000005</v>
      </c>
      <c r="E235" s="20">
        <f t="shared" si="21"/>
        <v>100.25400000000005</v>
      </c>
      <c r="F235" s="22">
        <v>73.500000000000028</v>
      </c>
      <c r="G235" s="16">
        <f t="shared" si="22"/>
        <v>1.3640000000000001</v>
      </c>
      <c r="H235" s="16">
        <f t="shared" si="23"/>
        <v>100.25400000000005</v>
      </c>
    </row>
    <row r="236" spans="1:8" ht="16.5" thickBot="1">
      <c r="A236" s="20">
        <f t="shared" si="18"/>
        <v>21175</v>
      </c>
      <c r="B236" s="20">
        <v>25</v>
      </c>
      <c r="C236" s="20">
        <f t="shared" si="20"/>
        <v>3.86694</v>
      </c>
      <c r="D236" s="20">
        <f t="shared" si="19"/>
        <v>96.673500000000004</v>
      </c>
      <c r="E236" s="20">
        <f t="shared" si="21"/>
        <v>96.673500000000004</v>
      </c>
      <c r="F236" s="22">
        <v>70.875</v>
      </c>
      <c r="G236" s="16">
        <f t="shared" si="22"/>
        <v>1.3640000000000001</v>
      </c>
      <c r="H236" s="16">
        <f t="shared" si="23"/>
        <v>96.673500000000004</v>
      </c>
    </row>
    <row r="237" spans="1:8" ht="16.5" thickBot="1">
      <c r="A237" s="20">
        <f t="shared" si="18"/>
        <v>21200</v>
      </c>
      <c r="B237" s="20">
        <v>25</v>
      </c>
      <c r="C237" s="20">
        <f t="shared" si="20"/>
        <v>3.437279999999999</v>
      </c>
      <c r="D237" s="20">
        <f t="shared" si="19"/>
        <v>85.931999999999974</v>
      </c>
      <c r="E237" s="20">
        <f t="shared" si="21"/>
        <v>85.931999999999974</v>
      </c>
      <c r="F237" s="22">
        <v>62.999999999999972</v>
      </c>
      <c r="G237" s="16">
        <f t="shared" si="22"/>
        <v>1.3640000000000001</v>
      </c>
      <c r="H237" s="16">
        <f t="shared" si="23"/>
        <v>85.931999999999974</v>
      </c>
    </row>
    <row r="238" spans="1:8" ht="16.5" thickBot="1">
      <c r="A238" s="20">
        <f t="shared" si="18"/>
        <v>21225</v>
      </c>
      <c r="B238" s="20">
        <v>25</v>
      </c>
      <c r="C238" s="20">
        <f t="shared" si="20"/>
        <v>3.1030999999999995</v>
      </c>
      <c r="D238" s="20">
        <f t="shared" si="19"/>
        <v>77.577499999999986</v>
      </c>
      <c r="E238" s="20">
        <f t="shared" si="21"/>
        <v>77.577499999999986</v>
      </c>
      <c r="F238" s="22">
        <v>56.874999999999986</v>
      </c>
      <c r="G238" s="16">
        <f t="shared" si="22"/>
        <v>1.3640000000000001</v>
      </c>
      <c r="H238" s="16">
        <f t="shared" si="23"/>
        <v>77.577499999999986</v>
      </c>
    </row>
    <row r="239" spans="1:8" ht="16.5" thickBot="1">
      <c r="A239" s="20">
        <f t="shared" si="18"/>
        <v>21250</v>
      </c>
      <c r="B239" s="20">
        <v>25</v>
      </c>
      <c r="C239" s="20">
        <f t="shared" si="20"/>
        <v>2.8644000000000007</v>
      </c>
      <c r="D239" s="20">
        <f t="shared" si="19"/>
        <v>71.610000000000014</v>
      </c>
      <c r="E239" s="20">
        <f t="shared" si="21"/>
        <v>71.610000000000014</v>
      </c>
      <c r="F239" s="22">
        <v>52.500000000000007</v>
      </c>
      <c r="G239" s="16">
        <f t="shared" si="22"/>
        <v>1.3640000000000001</v>
      </c>
      <c r="H239" s="16">
        <f t="shared" si="23"/>
        <v>71.610000000000014</v>
      </c>
    </row>
    <row r="240" spans="1:8" ht="16.5" thickBot="1">
      <c r="A240" s="20">
        <f t="shared" si="18"/>
        <v>21275</v>
      </c>
      <c r="B240" s="20">
        <v>25</v>
      </c>
      <c r="C240" s="20">
        <f t="shared" si="20"/>
        <v>3.0553600000000012</v>
      </c>
      <c r="D240" s="20">
        <f t="shared" si="19"/>
        <v>76.384000000000029</v>
      </c>
      <c r="E240" s="20">
        <f t="shared" si="21"/>
        <v>76.384000000000029</v>
      </c>
      <c r="F240" s="22">
        <v>56.000000000000014</v>
      </c>
      <c r="G240" s="16">
        <f t="shared" si="22"/>
        <v>1.3640000000000001</v>
      </c>
      <c r="H240" s="16">
        <f t="shared" si="23"/>
        <v>76.384000000000029</v>
      </c>
    </row>
    <row r="241" spans="1:12" ht="16.5" thickBot="1">
      <c r="A241" s="20">
        <f t="shared" si="18"/>
        <v>21300</v>
      </c>
      <c r="B241" s="20">
        <v>25</v>
      </c>
      <c r="C241" s="20">
        <f t="shared" si="20"/>
        <v>3.4372800000000012</v>
      </c>
      <c r="D241" s="20">
        <f t="shared" si="19"/>
        <v>85.932000000000031</v>
      </c>
      <c r="E241" s="20">
        <f t="shared" si="21"/>
        <v>85.932000000000031</v>
      </c>
      <c r="F241" s="22">
        <v>63.000000000000014</v>
      </c>
      <c r="G241" s="16">
        <f t="shared" si="22"/>
        <v>1.3640000000000001</v>
      </c>
      <c r="H241" s="16">
        <f t="shared" si="23"/>
        <v>85.932000000000031</v>
      </c>
    </row>
    <row r="242" spans="1:12" ht="16.5" thickBot="1">
      <c r="A242" s="20">
        <f>A241+30</f>
        <v>21330</v>
      </c>
      <c r="B242" s="20">
        <v>30</v>
      </c>
      <c r="C242" s="20">
        <f t="shared" si="20"/>
        <v>2.1960400000000004</v>
      </c>
      <c r="D242" s="20">
        <f t="shared" si="19"/>
        <v>65.881200000000007</v>
      </c>
      <c r="E242" s="20">
        <f t="shared" si="21"/>
        <v>65.881200000000007</v>
      </c>
      <c r="F242" s="22">
        <v>48.3</v>
      </c>
      <c r="G242" s="16">
        <f t="shared" si="22"/>
        <v>1.3640000000000001</v>
      </c>
      <c r="H242" s="16">
        <f t="shared" si="23"/>
        <v>65.881200000000007</v>
      </c>
    </row>
    <row r="243" spans="1:12" ht="16.5" thickBot="1">
      <c r="D243" s="24">
        <f>SUM(D9:D242)</f>
        <v>23041.949699999997</v>
      </c>
      <c r="E243" s="24">
        <f>SUM(E11:E242)</f>
        <v>23041.949699999997</v>
      </c>
      <c r="F243" s="24">
        <f>SUM(F9:F242)</f>
        <v>16892.924999999999</v>
      </c>
      <c r="I243" s="23">
        <f>F243+F244+F245</f>
        <v>20973.924999999999</v>
      </c>
      <c r="J243" s="25" t="s">
        <v>67</v>
      </c>
      <c r="L243" s="16">
        <v>23041.949699999997</v>
      </c>
    </row>
    <row r="244" spans="1:12">
      <c r="A244" s="16">
        <v>0.05</v>
      </c>
      <c r="B244" s="16">
        <v>7</v>
      </c>
      <c r="D244" s="16">
        <v>5830</v>
      </c>
      <c r="F244" s="16">
        <f>D244*B244*A244</f>
        <v>2040.5</v>
      </c>
      <c r="G244" s="25" t="s">
        <v>64</v>
      </c>
    </row>
    <row r="245" spans="1:12">
      <c r="A245" s="16">
        <v>0.05</v>
      </c>
      <c r="B245" s="16">
        <v>7</v>
      </c>
      <c r="D245" s="16">
        <v>5830</v>
      </c>
      <c r="F245" s="16">
        <f>D245*B245*A245</f>
        <v>2040.5</v>
      </c>
      <c r="G245" s="25" t="s">
        <v>65</v>
      </c>
    </row>
    <row r="246" spans="1:12">
      <c r="F246" s="23">
        <f>D243-F243-F244-F245</f>
        <v>2068.0246999999981</v>
      </c>
      <c r="G246" s="25" t="s">
        <v>66</v>
      </c>
      <c r="I246" s="16">
        <v>17000</v>
      </c>
      <c r="J246" s="16">
        <v>7</v>
      </c>
      <c r="K246" s="16">
        <v>5800</v>
      </c>
      <c r="L246" s="16">
        <f>+I246/J246/K246</f>
        <v>0.41871921182266009</v>
      </c>
    </row>
  </sheetData>
  <mergeCells count="7">
    <mergeCell ref="A1:D2"/>
    <mergeCell ref="A3:D4"/>
    <mergeCell ref="A6:D6"/>
    <mergeCell ref="A7:A8"/>
    <mergeCell ref="B7:B8"/>
    <mergeCell ref="D7:D8"/>
    <mergeCell ref="C7:C8"/>
  </mergeCells>
  <printOptions horizontalCentered="1"/>
  <pageMargins left="0.70866141732283472" right="0.70866141732283472" top="0.35433070866141736" bottom="0.74803149606299213" header="0.31496062992125984" footer="0.31496062992125984"/>
  <pageSetup scale="93" orientation="portrait" horizontalDpi="300" verticalDpi="300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13"/>
  <sheetViews>
    <sheetView zoomScale="75" workbookViewId="0">
      <selection activeCell="B5" sqref="B5"/>
    </sheetView>
  </sheetViews>
  <sheetFormatPr baseColWidth="10" defaultRowHeight="15"/>
  <cols>
    <col min="1" max="1" width="20.42578125" style="2" customWidth="1"/>
    <col min="2" max="2" width="7" style="2" customWidth="1"/>
    <col min="3" max="4" width="11.42578125" style="2"/>
    <col min="5" max="5" width="20.5703125" style="2" customWidth="1"/>
    <col min="6" max="6" width="6.5703125" style="2" customWidth="1"/>
    <col min="7" max="7" width="2" style="2" customWidth="1"/>
    <col min="8" max="16384" width="11.42578125" style="2"/>
  </cols>
  <sheetData>
    <row r="1" spans="1:7">
      <c r="A1" s="3" t="s">
        <v>8</v>
      </c>
    </row>
    <row r="2" spans="1:7">
      <c r="F2" s="4"/>
    </row>
    <row r="4" spans="1:7">
      <c r="B4" s="1" t="s">
        <v>94</v>
      </c>
    </row>
    <row r="5" spans="1:7">
      <c r="A5" s="2" t="s">
        <v>9</v>
      </c>
      <c r="B5" s="1" t="s">
        <v>60</v>
      </c>
    </row>
    <row r="6" spans="1:7">
      <c r="B6" s="5" t="s">
        <v>82</v>
      </c>
    </row>
    <row r="7" spans="1:7">
      <c r="B7" s="1" t="s">
        <v>39</v>
      </c>
    </row>
    <row r="9" spans="1:7">
      <c r="C9" s="6"/>
    </row>
    <row r="11" spans="1:7">
      <c r="F11" s="4"/>
    </row>
    <row r="12" spans="1:7">
      <c r="A12" s="3"/>
      <c r="F12" s="4"/>
      <c r="G12" s="1"/>
    </row>
    <row r="13" spans="1:7">
      <c r="F13" s="4"/>
    </row>
  </sheetData>
  <phoneticPr fontId="15" type="noConversion"/>
  <printOptions gridLines="1" gridLinesSet="0"/>
  <pageMargins left="0.75" right="0.75" top="1" bottom="1" header="0.511811024" footer="0.511811024"/>
  <pageSetup paperSize="5" orientation="landscape" horizontalDpi="30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26</vt:i4>
      </vt:variant>
    </vt:vector>
  </HeadingPairs>
  <TitlesOfParts>
    <vt:vector size="33" baseType="lpstr">
      <vt:lpstr>Hoja1</vt:lpstr>
      <vt:lpstr>PERFIL TIPO</vt:lpstr>
      <vt:lpstr>Computo</vt:lpstr>
      <vt:lpstr>Presupuesto</vt:lpstr>
      <vt:lpstr>PLANILLA COTIZACIÓN</vt:lpstr>
      <vt:lpstr>SUELO</vt:lpstr>
      <vt:lpstr>Datos</vt:lpstr>
      <vt:lpstr>Computo!Área_de_impresión</vt:lpstr>
      <vt:lpstr>'PERFIL TIPO'!Área_de_impresión</vt:lpstr>
      <vt:lpstr>'PLANILLA COTIZACIÓN'!Área_de_impresión</vt:lpstr>
      <vt:lpstr>Presupuesto!Área_de_impresión</vt:lpstr>
      <vt:lpstr>SUELO!Área_de_impresión</vt:lpstr>
      <vt:lpstr>Computo!item8</vt:lpstr>
      <vt:lpstr>Computo!itep1</vt:lpstr>
      <vt:lpstr>itep1</vt:lpstr>
      <vt:lpstr>Computo!itep3</vt:lpstr>
      <vt:lpstr>itep3</vt:lpstr>
      <vt:lpstr>Computo!itep4</vt:lpstr>
      <vt:lpstr>itep4</vt:lpstr>
      <vt:lpstr>Computo!itep5</vt:lpstr>
      <vt:lpstr>itep5</vt:lpstr>
      <vt:lpstr>Computo!itep6</vt:lpstr>
      <vt:lpstr>itep6</vt:lpstr>
      <vt:lpstr>Computo!itep7</vt:lpstr>
      <vt:lpstr>itep7</vt:lpstr>
      <vt:lpstr>Computo!itep8</vt:lpstr>
      <vt:lpstr>itep8</vt:lpstr>
      <vt:lpstr>Computo!itep9</vt:lpstr>
      <vt:lpstr>itep9</vt:lpstr>
      <vt:lpstr>no</vt:lpstr>
      <vt:lpstr>Computo!Títulos_a_imprimir</vt:lpstr>
      <vt:lpstr>Presupuesto!Títulos_a_imprimir</vt:lpstr>
      <vt:lpstr>SUELO!Títulos_a_imprimir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RUTA NACIONAL Nº 127 - FEDERAL - MIÑONES</dc:title>
  <dc:subject>CERTIFICADO DE OBRA</dc:subject>
  <dc:creator>Dirección Nacional de Vialidad</dc:creator>
  <cp:keywords>FEDERAL MIÑONES 127</cp:keywords>
  <cp:lastModifiedBy>juliota</cp:lastModifiedBy>
  <cp:lastPrinted>2016-09-07T12:17:10Z</cp:lastPrinted>
  <dcterms:created xsi:type="dcterms:W3CDTF">1998-10-01T19:43:31Z</dcterms:created>
  <dcterms:modified xsi:type="dcterms:W3CDTF">2016-09-20T14:48:57Z</dcterms:modified>
</cp:coreProperties>
</file>